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Rozpočty\Rozpočty\Olina K. 2017\Lužnice_Lužnice\"/>
    </mc:Choice>
  </mc:AlternateContent>
  <bookViews>
    <workbookView xWindow="0" yWindow="0" windowWidth="28800" windowHeight="14130"/>
  </bookViews>
  <sheets>
    <sheet name="Rekapitulace stavby" sheetId="1" r:id="rId1"/>
    <sheet name="ST2960 - Lužnice, ř. km 9..." sheetId="2" r:id="rId2"/>
    <sheet name="2960a - Vedlešjí náklady" sheetId="3" r:id="rId3"/>
    <sheet name="2960b - Ostatní náklady" sheetId="4" r:id="rId4"/>
  </sheets>
  <definedNames>
    <definedName name="_xlnm.Print_Titles" localSheetId="2">'2960a - Vedlešjí náklady'!$115:$115</definedName>
    <definedName name="_xlnm.Print_Titles" localSheetId="3">'2960b - Ostatní náklady'!$116:$116</definedName>
    <definedName name="_xlnm.Print_Titles" localSheetId="0">'Rekapitulace stavby'!$85:$85</definedName>
    <definedName name="_xlnm.Print_Titles" localSheetId="1">'ST2960 - Lužnice, ř. km 9...'!$114:$114</definedName>
    <definedName name="_xlnm.Print_Area" localSheetId="2">'2960a - Vedlešjí náklady'!$C$4:$Q$70,'2960a - Vedlešjí náklady'!$C$76:$Q$99,'2960a - Vedlešjí náklady'!$C$105:$Q$124</definedName>
    <definedName name="_xlnm.Print_Area" localSheetId="3">'2960b - Ostatní náklady'!$C$4:$Q$70,'2960b - Ostatní náklady'!$C$76:$Q$100,'2960b - Ostatní náklady'!$C$106:$Q$124</definedName>
    <definedName name="_xlnm.Print_Area" localSheetId="0">'Rekapitulace stavby'!$C$4:$AP$70,'Rekapitulace stavby'!$C$76:$AP$98</definedName>
    <definedName name="_xlnm.Print_Area" localSheetId="1">'ST2960 - Lužnice, ř. km 9...'!$C$4:$Q$70,'ST2960 - Lužnice, ř. km 9...'!$C$76:$Q$99,'ST2960 - Lužnice, ř. km 9...'!$C$105:$Q$125</definedName>
  </definedNames>
  <calcPr calcId="162913"/>
</workbook>
</file>

<file path=xl/calcChain.xml><?xml version="1.0" encoding="utf-8"?>
<calcChain xmlns="http://schemas.openxmlformats.org/spreadsheetml/2006/main">
  <c r="N124" i="4" l="1"/>
  <c r="AY90" i="1"/>
  <c r="AX90" i="1"/>
  <c r="BI123" i="4"/>
  <c r="BH123" i="4"/>
  <c r="BG123" i="4"/>
  <c r="BF123" i="4"/>
  <c r="AA123" i="4"/>
  <c r="Y123" i="4"/>
  <c r="W123" i="4"/>
  <c r="BK123" i="4"/>
  <c r="BK119" i="4" s="1"/>
  <c r="N123" i="4"/>
  <c r="BE123" i="4" s="1"/>
  <c r="BI122" i="4"/>
  <c r="BH122" i="4"/>
  <c r="BG122" i="4"/>
  <c r="BF122" i="4"/>
  <c r="AA122" i="4"/>
  <c r="Y122" i="4"/>
  <c r="W122" i="4"/>
  <c r="BK122" i="4"/>
  <c r="N122" i="4"/>
  <c r="BE122" i="4"/>
  <c r="BI121" i="4"/>
  <c r="BH121" i="4"/>
  <c r="BG121" i="4"/>
  <c r="BF121" i="4"/>
  <c r="AA121" i="4"/>
  <c r="AA119" i="4" s="1"/>
  <c r="AA118" i="4" s="1"/>
  <c r="AA117" i="4" s="1"/>
  <c r="Y121" i="4"/>
  <c r="W121" i="4"/>
  <c r="BK121" i="4"/>
  <c r="N121" i="4"/>
  <c r="BE121" i="4" s="1"/>
  <c r="BI120" i="4"/>
  <c r="BH120" i="4"/>
  <c r="BG120" i="4"/>
  <c r="BF120" i="4"/>
  <c r="AA120" i="4"/>
  <c r="Y120" i="4"/>
  <c r="Y119" i="4"/>
  <c r="Y118" i="4" s="1"/>
  <c r="Y117" i="4" s="1"/>
  <c r="W120" i="4"/>
  <c r="W119" i="4"/>
  <c r="W118" i="4"/>
  <c r="W117" i="4" s="1"/>
  <c r="AU90" i="1" s="1"/>
  <c r="BK120" i="4"/>
  <c r="N120" i="4"/>
  <c r="BE120" i="4"/>
  <c r="M114" i="4"/>
  <c r="F111" i="4"/>
  <c r="F109" i="4"/>
  <c r="BI98" i="4"/>
  <c r="BH98" i="4"/>
  <c r="BG98" i="4"/>
  <c r="BF98" i="4"/>
  <c r="BI97" i="4"/>
  <c r="BH97" i="4"/>
  <c r="BG97" i="4"/>
  <c r="BF97" i="4"/>
  <c r="BI96" i="4"/>
  <c r="BH96" i="4"/>
  <c r="BG96" i="4"/>
  <c r="BF96" i="4"/>
  <c r="BI95" i="4"/>
  <c r="BH95" i="4"/>
  <c r="BG95" i="4"/>
  <c r="BF95" i="4"/>
  <c r="M33" i="4" s="1"/>
  <c r="AW90" i="1" s="1"/>
  <c r="BI94" i="4"/>
  <c r="BH94" i="4"/>
  <c r="BG94" i="4"/>
  <c r="H34" i="4" s="1"/>
  <c r="BB90" i="1" s="1"/>
  <c r="BF94" i="4"/>
  <c r="BI93" i="4"/>
  <c r="BH93" i="4"/>
  <c r="H35" i="4" s="1"/>
  <c r="BC90" i="1" s="1"/>
  <c r="BG93" i="4"/>
  <c r="BF93" i="4"/>
  <c r="M84" i="4"/>
  <c r="F81" i="4"/>
  <c r="F79" i="4"/>
  <c r="O18" i="4"/>
  <c r="E18" i="4"/>
  <c r="O17" i="4"/>
  <c r="O15" i="4"/>
  <c r="E15" i="4"/>
  <c r="F114" i="4"/>
  <c r="F84" i="4"/>
  <c r="O14" i="4"/>
  <c r="O12" i="4"/>
  <c r="E12" i="4"/>
  <c r="F113" i="4"/>
  <c r="F83" i="4"/>
  <c r="O11" i="4"/>
  <c r="M111" i="4"/>
  <c r="M81" i="4"/>
  <c r="F6" i="4"/>
  <c r="F108" i="4"/>
  <c r="F78" i="4"/>
  <c r="N124" i="3"/>
  <c r="AY89" i="1"/>
  <c r="AX89" i="1"/>
  <c r="BI123" i="3"/>
  <c r="BH123" i="3"/>
  <c r="BG123" i="3"/>
  <c r="BF123" i="3"/>
  <c r="AA123" i="3"/>
  <c r="Y123" i="3"/>
  <c r="W123" i="3"/>
  <c r="BK123" i="3"/>
  <c r="N123" i="3"/>
  <c r="BE123" i="3" s="1"/>
  <c r="BI122" i="3"/>
  <c r="BH122" i="3"/>
  <c r="BG122" i="3"/>
  <c r="BF122" i="3"/>
  <c r="AA122" i="3"/>
  <c r="Y122" i="3"/>
  <c r="W122" i="3"/>
  <c r="BK122" i="3"/>
  <c r="N122" i="3"/>
  <c r="BE122" i="3"/>
  <c r="BI121" i="3"/>
  <c r="BH121" i="3"/>
  <c r="BG121" i="3"/>
  <c r="BF121" i="3"/>
  <c r="AA121" i="3"/>
  <c r="Y121" i="3"/>
  <c r="W121" i="3"/>
  <c r="BK121" i="3"/>
  <c r="N121" i="3"/>
  <c r="BE121" i="3" s="1"/>
  <c r="BI120" i="3"/>
  <c r="BH120" i="3"/>
  <c r="BG120" i="3"/>
  <c r="BF120" i="3"/>
  <c r="AA120" i="3"/>
  <c r="Y120" i="3"/>
  <c r="W120" i="3"/>
  <c r="W117" i="3" s="1"/>
  <c r="W116" i="3" s="1"/>
  <c r="AU89" i="1" s="1"/>
  <c r="BK120" i="3"/>
  <c r="N120" i="3"/>
  <c r="BE120" i="3"/>
  <c r="BI119" i="3"/>
  <c r="BH119" i="3"/>
  <c r="BG119" i="3"/>
  <c r="BF119" i="3"/>
  <c r="AA119" i="3"/>
  <c r="AA117" i="3" s="1"/>
  <c r="AA116" i="3" s="1"/>
  <c r="Y119" i="3"/>
  <c r="W119" i="3"/>
  <c r="BK119" i="3"/>
  <c r="N119" i="3"/>
  <c r="BE119" i="3" s="1"/>
  <c r="BI118" i="3"/>
  <c r="BH118" i="3"/>
  <c r="BG118" i="3"/>
  <c r="H34" i="3" s="1"/>
  <c r="BB89" i="1" s="1"/>
  <c r="BF118" i="3"/>
  <c r="AA118" i="3"/>
  <c r="Y118" i="3"/>
  <c r="Y117" i="3" s="1"/>
  <c r="Y116" i="3" s="1"/>
  <c r="W118" i="3"/>
  <c r="BK118" i="3"/>
  <c r="BK117" i="3"/>
  <c r="N118" i="3"/>
  <c r="BE118" i="3"/>
  <c r="M113" i="3"/>
  <c r="F110" i="3"/>
  <c r="F108" i="3"/>
  <c r="BI97" i="3"/>
  <c r="BH97" i="3"/>
  <c r="BG97" i="3"/>
  <c r="BF97" i="3"/>
  <c r="BI96" i="3"/>
  <c r="BH96" i="3"/>
  <c r="BG96" i="3"/>
  <c r="BF96" i="3"/>
  <c r="BI95" i="3"/>
  <c r="BH95" i="3"/>
  <c r="BG95" i="3"/>
  <c r="BF95" i="3"/>
  <c r="BI94" i="3"/>
  <c r="BH94" i="3"/>
  <c r="BG94" i="3"/>
  <c r="BF94" i="3"/>
  <c r="BI93" i="3"/>
  <c r="BH93" i="3"/>
  <c r="BG93" i="3"/>
  <c r="BF93" i="3"/>
  <c r="BI92" i="3"/>
  <c r="BH92" i="3"/>
  <c r="BG92" i="3"/>
  <c r="BF92" i="3"/>
  <c r="H33" i="3" s="1"/>
  <c r="BA89" i="1" s="1"/>
  <c r="M84" i="3"/>
  <c r="F81" i="3"/>
  <c r="F79" i="3"/>
  <c r="O18" i="3"/>
  <c r="E18" i="3"/>
  <c r="M112" i="3"/>
  <c r="M83" i="3"/>
  <c r="O17" i="3"/>
  <c r="O15" i="3"/>
  <c r="E15" i="3"/>
  <c r="F84" i="3" s="1"/>
  <c r="F113" i="3"/>
  <c r="O14" i="3"/>
  <c r="O12" i="3"/>
  <c r="E12" i="3"/>
  <c r="F83" i="3" s="1"/>
  <c r="O11" i="3"/>
  <c r="M81" i="3"/>
  <c r="M110" i="3"/>
  <c r="F6" i="3"/>
  <c r="F107" i="3"/>
  <c r="F78" i="3"/>
  <c r="N125" i="2"/>
  <c r="AY88" i="1"/>
  <c r="AX88" i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H34" i="2" s="1"/>
  <c r="BC88" i="1" s="1"/>
  <c r="BG121" i="2"/>
  <c r="BF121" i="2"/>
  <c r="AA121" i="2"/>
  <c r="Y121" i="2"/>
  <c r="W121" i="2"/>
  <c r="BK121" i="2"/>
  <c r="N121" i="2"/>
  <c r="BE121" i="2"/>
  <c r="BI120" i="2"/>
  <c r="BH120" i="2"/>
  <c r="BG120" i="2"/>
  <c r="BF120" i="2"/>
  <c r="AA120" i="2"/>
  <c r="Y120" i="2"/>
  <c r="W120" i="2"/>
  <c r="BK120" i="2"/>
  <c r="BK117" i="2" s="1"/>
  <c r="N120" i="2"/>
  <c r="BE120" i="2" s="1"/>
  <c r="BI119" i="2"/>
  <c r="BH119" i="2"/>
  <c r="BG119" i="2"/>
  <c r="BF119" i="2"/>
  <c r="AA119" i="2"/>
  <c r="Y119" i="2"/>
  <c r="W119" i="2"/>
  <c r="BK119" i="2"/>
  <c r="N119" i="2"/>
  <c r="BE119" i="2"/>
  <c r="BI118" i="2"/>
  <c r="BH118" i="2"/>
  <c r="BG118" i="2"/>
  <c r="BF118" i="2"/>
  <c r="AA118" i="2"/>
  <c r="AA117" i="2" s="1"/>
  <c r="AA116" i="2" s="1"/>
  <c r="AA115" i="2" s="1"/>
  <c r="Y118" i="2"/>
  <c r="W118" i="2"/>
  <c r="BK118" i="2"/>
  <c r="N118" i="2"/>
  <c r="BE118" i="2"/>
  <c r="M112" i="2"/>
  <c r="F109" i="2"/>
  <c r="F107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BI94" i="2"/>
  <c r="BH94" i="2"/>
  <c r="BG94" i="2"/>
  <c r="BF94" i="2"/>
  <c r="BI93" i="2"/>
  <c r="BH93" i="2"/>
  <c r="BG93" i="2"/>
  <c r="BF93" i="2"/>
  <c r="BI92" i="2"/>
  <c r="H35" i="2"/>
  <c r="BD88" i="1" s="1"/>
  <c r="BH92" i="2"/>
  <c r="BG92" i="2"/>
  <c r="BF92" i="2"/>
  <c r="H32" i="2" s="1"/>
  <c r="BA88" i="1" s="1"/>
  <c r="M32" i="2"/>
  <c r="AW88" i="1" s="1"/>
  <c r="M83" i="2"/>
  <c r="F80" i="2"/>
  <c r="F78" i="2"/>
  <c r="O17" i="2"/>
  <c r="E17" i="2"/>
  <c r="M111" i="2"/>
  <c r="M82" i="2"/>
  <c r="O16" i="2"/>
  <c r="O14" i="2"/>
  <c r="E14" i="2"/>
  <c r="F83" i="2" s="1"/>
  <c r="F112" i="2"/>
  <c r="O13" i="2"/>
  <c r="O11" i="2"/>
  <c r="E11" i="2"/>
  <c r="F111" i="2" s="1"/>
  <c r="F82" i="2"/>
  <c r="O10" i="2"/>
  <c r="M109" i="2"/>
  <c r="M80" i="2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N119" i="4" l="1"/>
  <c r="N90" i="4" s="1"/>
  <c r="BK118" i="4"/>
  <c r="BA87" i="1"/>
  <c r="BK116" i="2"/>
  <c r="N117" i="2"/>
  <c r="N89" i="2" s="1"/>
  <c r="N117" i="3"/>
  <c r="N89" i="3" s="1"/>
  <c r="BK116" i="3"/>
  <c r="N116" i="3" s="1"/>
  <c r="N88" i="3" s="1"/>
  <c r="Y117" i="2"/>
  <c r="Y116" i="2" s="1"/>
  <c r="Y115" i="2" s="1"/>
  <c r="M113" i="4"/>
  <c r="M83" i="4"/>
  <c r="H33" i="4"/>
  <c r="BA90" i="1" s="1"/>
  <c r="H36" i="4"/>
  <c r="BD90" i="1" s="1"/>
  <c r="W117" i="2"/>
  <c r="W116" i="2" s="1"/>
  <c r="W115" i="2" s="1"/>
  <c r="AU88" i="1" s="1"/>
  <c r="AU87" i="1" s="1"/>
  <c r="H33" i="2"/>
  <c r="BB88" i="1" s="1"/>
  <c r="BB87" i="1" s="1"/>
  <c r="F112" i="3"/>
  <c r="M33" i="3"/>
  <c r="AW89" i="1" s="1"/>
  <c r="H35" i="3"/>
  <c r="BC89" i="1" s="1"/>
  <c r="BC87" i="1" s="1"/>
  <c r="H36" i="3"/>
  <c r="BD89" i="1" s="1"/>
  <c r="BD87" i="1" s="1"/>
  <c r="W35" i="1" s="1"/>
  <c r="AY87" i="1" l="1"/>
  <c r="W34" i="1"/>
  <c r="W33" i="1"/>
  <c r="AX87" i="1"/>
  <c r="AW87" i="1"/>
  <c r="AK32" i="1" s="1"/>
  <c r="W32" i="1"/>
  <c r="N118" i="4"/>
  <c r="N89" i="4" s="1"/>
  <c r="BK117" i="4"/>
  <c r="N117" i="4" s="1"/>
  <c r="N88" i="4" s="1"/>
  <c r="N96" i="3"/>
  <c r="BE96" i="3" s="1"/>
  <c r="N94" i="3"/>
  <c r="BE94" i="3" s="1"/>
  <c r="M27" i="3"/>
  <c r="N97" i="3"/>
  <c r="BE97" i="3" s="1"/>
  <c r="N93" i="3"/>
  <c r="BE93" i="3" s="1"/>
  <c r="N95" i="3"/>
  <c r="BE95" i="3" s="1"/>
  <c r="N92" i="3"/>
  <c r="N116" i="2"/>
  <c r="N88" i="2" s="1"/>
  <c r="BK115" i="2"/>
  <c r="N115" i="2" s="1"/>
  <c r="N87" i="2" s="1"/>
  <c r="N91" i="3" l="1"/>
  <c r="BE92" i="3"/>
  <c r="N98" i="4"/>
  <c r="BE98" i="4" s="1"/>
  <c r="N96" i="4"/>
  <c r="BE96" i="4" s="1"/>
  <c r="N94" i="4"/>
  <c r="BE94" i="4" s="1"/>
  <c r="N93" i="4"/>
  <c r="N95" i="4"/>
  <c r="BE95" i="4" s="1"/>
  <c r="M27" i="4"/>
  <c r="N97" i="4"/>
  <c r="BE97" i="4" s="1"/>
  <c r="N96" i="2"/>
  <c r="BE96" i="2" s="1"/>
  <c r="N93" i="2"/>
  <c r="BE93" i="2" s="1"/>
  <c r="M26" i="2"/>
  <c r="N95" i="2"/>
  <c r="BE95" i="2" s="1"/>
  <c r="N92" i="2"/>
  <c r="N97" i="2"/>
  <c r="BE97" i="2" s="1"/>
  <c r="N94" i="2"/>
  <c r="BE94" i="2" s="1"/>
  <c r="H32" i="3" l="1"/>
  <c r="AZ89" i="1" s="1"/>
  <c r="M32" i="3"/>
  <c r="AV89" i="1" s="1"/>
  <c r="AT89" i="1" s="1"/>
  <c r="N91" i="2"/>
  <c r="BE92" i="2"/>
  <c r="BE93" i="4"/>
  <c r="N92" i="4"/>
  <c r="M28" i="3"/>
  <c r="L99" i="3"/>
  <c r="M31" i="2" l="1"/>
  <c r="AV88" i="1" s="1"/>
  <c r="AT88" i="1" s="1"/>
  <c r="H31" i="2"/>
  <c r="AZ88" i="1" s="1"/>
  <c r="M27" i="2"/>
  <c r="L99" i="2"/>
  <c r="M28" i="4"/>
  <c r="L100" i="4"/>
  <c r="AS89" i="1"/>
  <c r="M30" i="3"/>
  <c r="M32" i="4"/>
  <c r="AV90" i="1" s="1"/>
  <c r="AT90" i="1" s="1"/>
  <c r="H32" i="4"/>
  <c r="AZ90" i="1" s="1"/>
  <c r="AG89" i="1" l="1"/>
  <c r="AN89" i="1" s="1"/>
  <c r="L38" i="3"/>
  <c r="AZ87" i="1"/>
  <c r="AS88" i="1"/>
  <c r="AS87" i="1" s="1"/>
  <c r="M29" i="2"/>
  <c r="AS90" i="1"/>
  <c r="M30" i="4"/>
  <c r="AG90" i="1" l="1"/>
  <c r="AN90" i="1" s="1"/>
  <c r="L38" i="4"/>
  <c r="AV87" i="1"/>
  <c r="AG88" i="1"/>
  <c r="L37" i="2"/>
  <c r="AT87" i="1" l="1"/>
  <c r="AG87" i="1"/>
  <c r="AN88" i="1"/>
  <c r="AG94" i="1" l="1"/>
  <c r="AK26" i="1"/>
  <c r="AG93" i="1"/>
  <c r="AG96" i="1"/>
  <c r="AG95" i="1"/>
  <c r="AN87" i="1"/>
  <c r="CD95" i="1" l="1"/>
  <c r="AV95" i="1"/>
  <c r="BY95" i="1" s="1"/>
  <c r="CD93" i="1"/>
  <c r="AG92" i="1"/>
  <c r="AV93" i="1"/>
  <c r="BY93" i="1" s="1"/>
  <c r="AK31" i="1" s="1"/>
  <c r="AV96" i="1"/>
  <c r="BY96" i="1" s="1"/>
  <c r="AN96" i="1"/>
  <c r="CD96" i="1"/>
  <c r="CD94" i="1"/>
  <c r="AV94" i="1"/>
  <c r="BY94" i="1" s="1"/>
  <c r="AK27" i="1" l="1"/>
  <c r="AK29" i="1" s="1"/>
  <c r="AK37" i="1" s="1"/>
  <c r="AG98" i="1"/>
  <c r="AN95" i="1"/>
  <c r="AN93" i="1"/>
  <c r="AN92" i="1" s="1"/>
  <c r="AN98" i="1" s="1"/>
  <c r="AN94" i="1"/>
  <c r="W31" i="1"/>
</calcChain>
</file>

<file path=xl/sharedStrings.xml><?xml version="1.0" encoding="utf-8"?>
<sst xmlns="http://schemas.openxmlformats.org/spreadsheetml/2006/main" count="860" uniqueCount="197">
  <si>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</si>
  <si>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</si>
  <si>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</si>
  <si>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</si>
  <si>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</si>
  <si>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</si>
  <si>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</si>
  <si>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</si>
  <si>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</si>
  <si>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</si>
  <si>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</si>
  <si>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</si>
  <si>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</si>
  <si>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</si>
  <si>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</si>
  <si>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</si>
  <si>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</si>
  <si>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ST2960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</si>
  <si>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</si>
  <si>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</si>
  <si>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Lužnice, ř. km 91,300 - 92,200, Lužnice - odstranění nánosů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</si>
  <si>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</si>
  <si>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</si>
  <si>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</si>
  <si>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</si>
  <si>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</si>
  <si>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</si>
  <si>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</si>
  <si>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</si>
  <si>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</si>
  <si>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</si>
  <si>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</si>
  <si>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</si>
  <si>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</si>
  <si>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</si>
  <si>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</si>
  <si>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</si>
  <si>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</si>
  <si>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</si>
  <si>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</si>
  <si>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</si>
  <si>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</si>
  <si>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</si>
  <si>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</si>
  <si>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</si>
  <si>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</si>
  <si>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</si>
  <si>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</si>
  <si>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</si>
  <si>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</si>
  <si>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</si>
  <si>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</si>
  <si>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</si>
  <si>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</si>
  <si>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</si>
  <si>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</si>
  <si>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</si>
  <si>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</si>
  <si>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</si>
  <si>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</si>
  <si>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</si>
  <si>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</si>
  <si>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</si>
  <si>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</si>
  <si>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</si>
  <si>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</si>
  <si>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</si>
  <si>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</si>
  <si>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</si>
  <si>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</si>
  <si>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</si>
  <si>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</si>
  <si>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</si>
  <si>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</si>
  <si>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</si>
  <si>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</si>
  <si>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{d9a0d8ec-29c1-456b-b284-517a16ad3873}</t>
  </si>
  <si>
    <t>{00000000-0000-0000-0000-000000000000}</t>
  </si>
  <si>
    <t>/</t>
  </si>
  <si>
    <t>1</t>
  </si>
  <si>
    <t>###NOINSERT###</t>
  </si>
  <si>
    <t>2960a</t>
  </si>
  <si>
    <t>Vedlešjí náklady</t>
  </si>
  <si>
    <t>{da7165f2-a395-4a7e-afdd-cd3a6bf055bb}</t>
  </si>
  <si>
    <t>2960b</t>
  </si>
  <si>
    <t>Ostatní náklady</t>
  </si>
  <si>
    <t>{b77a14e6-c248-4948-9261-6ba9f562e7d6}</t>
  </si>
  <si>
    <t>2) Ostatní náklady ze souhrnného listu</t>
  </si>
  <si>
    <t>Procent. zadání_x000D_
[% nákladů rozpočtu]</t>
  </si>
  <si>
    <t>Zařazení nákladů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</si>
  <si>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</si>
  <si>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</si>
  <si>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</si>
  <si>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</si>
  <si>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</si>
  <si>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</si>
  <si>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</si>
  <si>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</si>
  <si>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</si>
  <si>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</si>
  <si>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</si>
  <si>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</si>
  <si>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</si>
  <si>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</si>
  <si>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</si>
  <si>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</si>
  <si>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</si>
  <si>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</si>
  <si>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</si>
  <si>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</si>
  <si>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</si>
  <si>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</si>
  <si>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</si>
  <si>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</si>
  <si>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</si>
  <si>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</si>
  <si>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</si>
  <si>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</si>
  <si>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</si>
  <si>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</si>
  <si>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</si>
  <si>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</si>
  <si>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</si>
  <si>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</si>
  <si>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</si>
  <si>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</si>
  <si>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</si>
  <si>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</si>
  <si>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</si>
  <si>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</si>
  <si>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</si>
  <si>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</si>
  <si>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</si>
  <si>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</si>
  <si>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</si>
  <si>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127701113</t>
  </si>
  <si>
    <t>Vykopávky pod vodou v hornině tř. 1 až 4 objem přes 5000 m3 tl vrstvy do 1,5 m</t>
  </si>
  <si>
    <t>m3</t>
  </si>
  <si>
    <t>4</t>
  </si>
  <si>
    <t>1682975303</t>
  </si>
  <si>
    <t>162301102</t>
  </si>
  <si>
    <t>Vodorovné přemístění do 1000 m výkopku/sypaniny z horniny tř. 1 až 4</t>
  </si>
  <si>
    <t>-965342814</t>
  </si>
  <si>
    <t>3</t>
  </si>
  <si>
    <t>162601102</t>
  </si>
  <si>
    <t>Vodorovné přemístění do 5000 m výkopku/sypaniny z horniny tř. 1 až 4</t>
  </si>
  <si>
    <t>1895706630</t>
  </si>
  <si>
    <t>162701103</t>
  </si>
  <si>
    <t>Vodorovné přemístění do 8000 m výkopku/sypaniny z horniny tř. 1 až 4</t>
  </si>
  <si>
    <t>-1189193121</t>
  </si>
  <si>
    <t>5</t>
  </si>
  <si>
    <t>166101101</t>
  </si>
  <si>
    <t>Přehození neulehlého výkopku z horniny tř. 1 až 4</t>
  </si>
  <si>
    <t>2059901042</t>
  </si>
  <si>
    <t>6</t>
  </si>
  <si>
    <t>171201101</t>
  </si>
  <si>
    <t xml:space="preserve">Uložení sypaniny do násypů nezhutněných </t>
  </si>
  <si>
    <t>-877898051</t>
  </si>
  <si>
    <t>7</t>
  </si>
  <si>
    <t>182101101</t>
  </si>
  <si>
    <t>Svahování v zářezech v hornině tř. 1 až 4</t>
  </si>
  <si>
    <t>m2</t>
  </si>
  <si>
    <t>-1932448530</t>
  </si>
  <si>
    <t>VP - Vícepráce</t>
  </si>
  <si>
    <t>PN</t>
  </si>
  <si>
    <t>Objekt:</t>
  </si>
  <si>
    <t>2960a - Vedlešjí náklady</t>
  </si>
  <si>
    <t>VRN - Vedlejší rozpočtové náklady</t>
  </si>
  <si>
    <t>01</t>
  </si>
  <si>
    <t>kpl</t>
  </si>
  <si>
    <t>-1685368385</t>
  </si>
  <si>
    <t>02</t>
  </si>
  <si>
    <t>Uvedení ploch dotčených stavbou do původního stavu</t>
  </si>
  <si>
    <t>271973508</t>
  </si>
  <si>
    <t>03</t>
  </si>
  <si>
    <t>Opatření k zamezení vyvážení nečistot ze staveniště</t>
  </si>
  <si>
    <t>929768353</t>
  </si>
  <si>
    <t>04</t>
  </si>
  <si>
    <t>Oprava dopravou poškozené komunikace</t>
  </si>
  <si>
    <t>-184571839</t>
  </si>
  <si>
    <t>05</t>
  </si>
  <si>
    <t>Zajištění náhradního zásobování pitnou vodou po dobu stavby</t>
  </si>
  <si>
    <t>885340267</t>
  </si>
  <si>
    <t>06</t>
  </si>
  <si>
    <t>Vytýčení inženýrských sítí</t>
  </si>
  <si>
    <t>398693299</t>
  </si>
  <si>
    <t>2960b - Ostatní náklady</t>
  </si>
  <si>
    <t>HSV - HSV</t>
  </si>
  <si>
    <t xml:space="preserve">    ON - Ostatní náklady</t>
  </si>
  <si>
    <t>Dokumentace skutečného provedení stavby</t>
  </si>
  <si>
    <t>-591483561</t>
  </si>
  <si>
    <t>Geodetické zaměření díla</t>
  </si>
  <si>
    <t>-875074909</t>
  </si>
  <si>
    <t>Zpracování a předání povodňového plánu stavby</t>
  </si>
  <si>
    <t>1058358801</t>
  </si>
  <si>
    <t>Zajištění opatření vyplývajících z plánu BOZP</t>
  </si>
  <si>
    <t>-448577153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</si>
</sst>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left" vertical="center" wrapTex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4" fontId="23" fillId="0" borderId="0" xfId="0" applyNumberFormat="1" applyFont="1" applyBorder="1" applyAlignment="1">
      <alignment horizontal="right" vertical="center"/>
    </xf>
    <xf numFmtId="4" fontId="23" fillId="6" borderId="0" xfId="0" applyNumberFormat="1" applyFont="1" applyFill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11" fillId="2" borderId="0" xfId="1" applyFont="1" applyFill="1" applyAlignment="1" applyProtection="1">
      <alignment horizontal="center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9"/>
  <sheetViews>
    <sheetView showGridLines="0" tabSelected="1" workbookViewId="0">
      <pane ySplit="1" topLeftCell="A2" activePane="bottomLeft" state="frozen"/>
      <selection pane="bottomLeft" activeCell="E20" sqref="E20:K2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R2" s="183" t="s">
        <v>8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81" t="s">
        <v>12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85" t="s">
        <v>17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25"/>
      <c r="AQ5" s="23"/>
      <c r="BE5" s="169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90" t="s">
        <v>20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25"/>
      <c r="AQ6" s="23"/>
      <c r="BE6" s="170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170"/>
      <c r="BS7" s="18" t="s">
        <v>9</v>
      </c>
    </row>
    <row r="8" spans="1:73" ht="14.45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/>
      <c r="AO8" s="25"/>
      <c r="AP8" s="25"/>
      <c r="AQ8" s="23"/>
      <c r="BE8" s="170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0"/>
      <c r="BS9" s="18" t="s">
        <v>9</v>
      </c>
    </row>
    <row r="10" spans="1:73" ht="14.45" customHeight="1">
      <c r="B10" s="22"/>
      <c r="C10" s="25"/>
      <c r="D10" s="29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27</v>
      </c>
      <c r="AL10" s="25"/>
      <c r="AM10" s="25"/>
      <c r="AN10" s="27" t="s">
        <v>5</v>
      </c>
      <c r="AO10" s="25"/>
      <c r="AP10" s="25"/>
      <c r="AQ10" s="23"/>
      <c r="BE10" s="170"/>
      <c r="BS10" s="18" t="s">
        <v>9</v>
      </c>
    </row>
    <row r="11" spans="1:73" ht="18.399999999999999" customHeight="1">
      <c r="B11" s="22"/>
      <c r="C11" s="25"/>
      <c r="D11" s="25"/>
      <c r="E11" s="27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28</v>
      </c>
      <c r="AL11" s="25"/>
      <c r="AM11" s="25"/>
      <c r="AN11" s="27" t="s">
        <v>5</v>
      </c>
      <c r="AO11" s="25"/>
      <c r="AP11" s="25"/>
      <c r="AQ11" s="23"/>
      <c r="BE11" s="170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0"/>
      <c r="BS12" s="18" t="s">
        <v>9</v>
      </c>
    </row>
    <row r="13" spans="1:73" ht="14.45" customHeight="1">
      <c r="B13" s="22"/>
      <c r="C13" s="25"/>
      <c r="D13" s="29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27</v>
      </c>
      <c r="AL13" s="25"/>
      <c r="AM13" s="25"/>
      <c r="AN13" s="31" t="s">
        <v>30</v>
      </c>
      <c r="AO13" s="25"/>
      <c r="AP13" s="25"/>
      <c r="AQ13" s="23"/>
      <c r="BE13" s="170"/>
      <c r="BS13" s="18" t="s">
        <v>9</v>
      </c>
    </row>
    <row r="14" spans="1:73">
      <c r="B14" s="22"/>
      <c r="C14" s="25"/>
      <c r="D14" s="25"/>
      <c r="E14" s="171" t="s">
        <v>30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29" t="s">
        <v>28</v>
      </c>
      <c r="AL14" s="25"/>
      <c r="AM14" s="25"/>
      <c r="AN14" s="31" t="s">
        <v>30</v>
      </c>
      <c r="AO14" s="25"/>
      <c r="AP14" s="25"/>
      <c r="AQ14" s="23"/>
      <c r="BE14" s="170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0"/>
      <c r="BS15" s="18" t="s">
        <v>6</v>
      </c>
    </row>
    <row r="16" spans="1:73" ht="14.45" customHeight="1">
      <c r="B16" s="22"/>
      <c r="C16" s="25"/>
      <c r="D16" s="29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27</v>
      </c>
      <c r="AL16" s="25"/>
      <c r="AM16" s="25"/>
      <c r="AN16" s="27" t="s">
        <v>5</v>
      </c>
      <c r="AO16" s="25"/>
      <c r="AP16" s="25"/>
      <c r="AQ16" s="23"/>
      <c r="BE16" s="170"/>
      <c r="BS16" s="18" t="s">
        <v>6</v>
      </c>
    </row>
    <row r="17" spans="2:71" ht="18.399999999999999" customHeight="1">
      <c r="B17" s="22"/>
      <c r="C17" s="25"/>
      <c r="D17" s="25"/>
      <c r="E17" s="27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28</v>
      </c>
      <c r="AL17" s="25"/>
      <c r="AM17" s="25"/>
      <c r="AN17" s="27" t="s">
        <v>5</v>
      </c>
      <c r="AO17" s="25"/>
      <c r="AP17" s="25"/>
      <c r="AQ17" s="23"/>
      <c r="BE17" s="170"/>
      <c r="BS17" s="18" t="s">
        <v>32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0"/>
      <c r="BS18" s="18" t="s">
        <v>9</v>
      </c>
    </row>
    <row r="19" spans="2:71" ht="14.45" customHeight="1">
      <c r="B19" s="22"/>
      <c r="C19" s="25"/>
      <c r="D19" s="29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27</v>
      </c>
      <c r="AL19" s="25"/>
      <c r="AM19" s="25"/>
      <c r="AN19" s="27" t="s">
        <v>5</v>
      </c>
      <c r="AO19" s="25"/>
      <c r="AP19" s="25"/>
      <c r="AQ19" s="23"/>
      <c r="BE19" s="170"/>
      <c r="BS19" s="18" t="s">
        <v>9</v>
      </c>
    </row>
    <row r="20" spans="2:71" ht="18.399999999999999" customHeight="1">
      <c r="B20" s="22"/>
      <c r="C20" s="25"/>
      <c r="D20" s="25"/>
      <c r="E20" s="27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28</v>
      </c>
      <c r="AL20" s="25"/>
      <c r="AM20" s="25"/>
      <c r="AN20" s="27" t="s">
        <v>5</v>
      </c>
      <c r="AO20" s="25"/>
      <c r="AP20" s="25"/>
      <c r="AQ20" s="23"/>
      <c r="BE20" s="170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0"/>
    </row>
    <row r="22" spans="2:71">
      <c r="B22" s="22"/>
      <c r="C22" s="25"/>
      <c r="D22" s="29" t="s">
        <v>34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0"/>
    </row>
    <row r="23" spans="2:71" ht="16.5" customHeight="1">
      <c r="B23" s="22"/>
      <c r="C23" s="25"/>
      <c r="D23" s="25"/>
      <c r="E23" s="173" t="s">
        <v>5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25"/>
      <c r="AP23" s="25"/>
      <c r="AQ23" s="23"/>
      <c r="BE23" s="170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0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70"/>
    </row>
    <row r="26" spans="2:71" ht="14.45" customHeight="1">
      <c r="B26" s="22"/>
      <c r="C26" s="25"/>
      <c r="D26" s="33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74">
        <f>ROUND(AG87,2)</f>
        <v>0</v>
      </c>
      <c r="AL26" s="175"/>
      <c r="AM26" s="175"/>
      <c r="AN26" s="175"/>
      <c r="AO26" s="175"/>
      <c r="AP26" s="25"/>
      <c r="AQ26" s="23"/>
      <c r="BE26" s="170"/>
    </row>
    <row r="27" spans="2:71" ht="14.45" customHeight="1">
      <c r="B27" s="22"/>
      <c r="C27" s="25"/>
      <c r="D27" s="33" t="s">
        <v>36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74">
        <f>ROUND(AG92,2)</f>
        <v>0</v>
      </c>
      <c r="AL27" s="174"/>
      <c r="AM27" s="174"/>
      <c r="AN27" s="174"/>
      <c r="AO27" s="174"/>
      <c r="AP27" s="25"/>
      <c r="AQ27" s="23"/>
      <c r="BE27" s="170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0"/>
    </row>
    <row r="29" spans="2:71" s="1" customFormat="1" ht="25.9" customHeight="1">
      <c r="B29" s="34"/>
      <c r="C29" s="35"/>
      <c r="D29" s="37" t="s">
        <v>37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76">
        <f>ROUND(AK26+AK27,2)</f>
        <v>0</v>
      </c>
      <c r="AL29" s="177"/>
      <c r="AM29" s="177"/>
      <c r="AN29" s="177"/>
      <c r="AO29" s="177"/>
      <c r="AP29" s="35"/>
      <c r="AQ29" s="36"/>
      <c r="BE29" s="170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0"/>
    </row>
    <row r="31" spans="2:71" s="2" customFormat="1" ht="14.45" customHeight="1">
      <c r="B31" s="39"/>
      <c r="C31" s="40"/>
      <c r="D31" s="41" t="s">
        <v>38</v>
      </c>
      <c r="E31" s="40"/>
      <c r="F31" s="41" t="s">
        <v>39</v>
      </c>
      <c r="G31" s="40"/>
      <c r="H31" s="40"/>
      <c r="I31" s="40"/>
      <c r="J31" s="40"/>
      <c r="K31" s="40"/>
      <c r="L31" s="167">
        <v>0.21</v>
      </c>
      <c r="M31" s="168"/>
      <c r="N31" s="168"/>
      <c r="O31" s="168"/>
      <c r="P31" s="40"/>
      <c r="Q31" s="40"/>
      <c r="R31" s="40"/>
      <c r="S31" s="40"/>
      <c r="T31" s="43" t="s">
        <v>40</v>
      </c>
      <c r="U31" s="40"/>
      <c r="V31" s="40"/>
      <c r="W31" s="178">
        <f>ROUND(AZ87+SUM(CD93:CD97),2)</f>
        <v>0</v>
      </c>
      <c r="X31" s="168"/>
      <c r="Y31" s="168"/>
      <c r="Z31" s="168"/>
      <c r="AA31" s="168"/>
      <c r="AB31" s="168"/>
      <c r="AC31" s="168"/>
      <c r="AD31" s="168"/>
      <c r="AE31" s="168"/>
      <c r="AF31" s="40"/>
      <c r="AG31" s="40"/>
      <c r="AH31" s="40"/>
      <c r="AI31" s="40"/>
      <c r="AJ31" s="40"/>
      <c r="AK31" s="178">
        <f>ROUND(AV87+SUM(BY93:BY97),2)</f>
        <v>0</v>
      </c>
      <c r="AL31" s="168"/>
      <c r="AM31" s="168"/>
      <c r="AN31" s="168"/>
      <c r="AO31" s="168"/>
      <c r="AP31" s="40"/>
      <c r="AQ31" s="44"/>
      <c r="BE31" s="170"/>
    </row>
    <row r="32" spans="2:71" s="2" customFormat="1" ht="14.45" customHeight="1">
      <c r="B32" s="39"/>
      <c r="C32" s="40"/>
      <c r="D32" s="40"/>
      <c r="E32" s="40"/>
      <c r="F32" s="41" t="s">
        <v>41</v>
      </c>
      <c r="G32" s="40"/>
      <c r="H32" s="40"/>
      <c r="I32" s="40"/>
      <c r="J32" s="40"/>
      <c r="K32" s="40"/>
      <c r="L32" s="167">
        <v>0.15</v>
      </c>
      <c r="M32" s="168"/>
      <c r="N32" s="168"/>
      <c r="O32" s="168"/>
      <c r="P32" s="40"/>
      <c r="Q32" s="40"/>
      <c r="R32" s="40"/>
      <c r="S32" s="40"/>
      <c r="T32" s="43" t="s">
        <v>40</v>
      </c>
      <c r="U32" s="40"/>
      <c r="V32" s="40"/>
      <c r="W32" s="178">
        <f>ROUND(BA87+SUM(CE93:CE97),2)</f>
        <v>0</v>
      </c>
      <c r="X32" s="168"/>
      <c r="Y32" s="168"/>
      <c r="Z32" s="168"/>
      <c r="AA32" s="168"/>
      <c r="AB32" s="168"/>
      <c r="AC32" s="168"/>
      <c r="AD32" s="168"/>
      <c r="AE32" s="168"/>
      <c r="AF32" s="40"/>
      <c r="AG32" s="40"/>
      <c r="AH32" s="40"/>
      <c r="AI32" s="40"/>
      <c r="AJ32" s="40"/>
      <c r="AK32" s="178">
        <f>ROUND(AW87+SUM(BZ93:BZ97),2)</f>
        <v>0</v>
      </c>
      <c r="AL32" s="168"/>
      <c r="AM32" s="168"/>
      <c r="AN32" s="168"/>
      <c r="AO32" s="168"/>
      <c r="AP32" s="40"/>
      <c r="AQ32" s="44"/>
      <c r="BE32" s="170"/>
    </row>
    <row r="33" spans="2:57" s="2" customFormat="1" ht="14.45" hidden="1" customHeight="1">
      <c r="B33" s="39"/>
      <c r="C33" s="40"/>
      <c r="D33" s="40"/>
      <c r="E33" s="40"/>
      <c r="F33" s="41" t="s">
        <v>42</v>
      </c>
      <c r="G33" s="40"/>
      <c r="H33" s="40"/>
      <c r="I33" s="40"/>
      <c r="J33" s="40"/>
      <c r="K33" s="40"/>
      <c r="L33" s="167">
        <v>0.21</v>
      </c>
      <c r="M33" s="168"/>
      <c r="N33" s="168"/>
      <c r="O33" s="168"/>
      <c r="P33" s="40"/>
      <c r="Q33" s="40"/>
      <c r="R33" s="40"/>
      <c r="S33" s="40"/>
      <c r="T33" s="43" t="s">
        <v>40</v>
      </c>
      <c r="U33" s="40"/>
      <c r="V33" s="40"/>
      <c r="W33" s="178">
        <f>ROUND(BB87+SUM(CF93:CF97),2)</f>
        <v>0</v>
      </c>
      <c r="X33" s="168"/>
      <c r="Y33" s="168"/>
      <c r="Z33" s="168"/>
      <c r="AA33" s="168"/>
      <c r="AB33" s="168"/>
      <c r="AC33" s="168"/>
      <c r="AD33" s="168"/>
      <c r="AE33" s="168"/>
      <c r="AF33" s="40"/>
      <c r="AG33" s="40"/>
      <c r="AH33" s="40"/>
      <c r="AI33" s="40"/>
      <c r="AJ33" s="40"/>
      <c r="AK33" s="178">
        <v>0</v>
      </c>
      <c r="AL33" s="168"/>
      <c r="AM33" s="168"/>
      <c r="AN33" s="168"/>
      <c r="AO33" s="168"/>
      <c r="AP33" s="40"/>
      <c r="AQ33" s="44"/>
      <c r="BE33" s="170"/>
    </row>
    <row r="34" spans="2:57" s="2" customFormat="1" ht="14.45" hidden="1" customHeight="1">
      <c r="B34" s="39"/>
      <c r="C34" s="40"/>
      <c r="D34" s="40"/>
      <c r="E34" s="40"/>
      <c r="F34" s="41" t="s">
        <v>43</v>
      </c>
      <c r="G34" s="40"/>
      <c r="H34" s="40"/>
      <c r="I34" s="40"/>
      <c r="J34" s="40"/>
      <c r="K34" s="40"/>
      <c r="L34" s="167">
        <v>0.15</v>
      </c>
      <c r="M34" s="168"/>
      <c r="N34" s="168"/>
      <c r="O34" s="168"/>
      <c r="P34" s="40"/>
      <c r="Q34" s="40"/>
      <c r="R34" s="40"/>
      <c r="S34" s="40"/>
      <c r="T34" s="43" t="s">
        <v>40</v>
      </c>
      <c r="U34" s="40"/>
      <c r="V34" s="40"/>
      <c r="W34" s="178">
        <f>ROUND(BC87+SUM(CG93:CG97),2)</f>
        <v>0</v>
      </c>
      <c r="X34" s="168"/>
      <c r="Y34" s="168"/>
      <c r="Z34" s="168"/>
      <c r="AA34" s="168"/>
      <c r="AB34" s="168"/>
      <c r="AC34" s="168"/>
      <c r="AD34" s="168"/>
      <c r="AE34" s="168"/>
      <c r="AF34" s="40"/>
      <c r="AG34" s="40"/>
      <c r="AH34" s="40"/>
      <c r="AI34" s="40"/>
      <c r="AJ34" s="40"/>
      <c r="AK34" s="178">
        <v>0</v>
      </c>
      <c r="AL34" s="168"/>
      <c r="AM34" s="168"/>
      <c r="AN34" s="168"/>
      <c r="AO34" s="168"/>
      <c r="AP34" s="40"/>
      <c r="AQ34" s="44"/>
      <c r="BE34" s="170"/>
    </row>
    <row r="35" spans="2:57" s="2" customFormat="1" ht="14.45" hidden="1" customHeight="1">
      <c r="B35" s="39"/>
      <c r="C35" s="40"/>
      <c r="D35" s="40"/>
      <c r="E35" s="40"/>
      <c r="F35" s="41" t="s">
        <v>44</v>
      </c>
      <c r="G35" s="40"/>
      <c r="H35" s="40"/>
      <c r="I35" s="40"/>
      <c r="J35" s="40"/>
      <c r="K35" s="40"/>
      <c r="L35" s="167">
        <v>0</v>
      </c>
      <c r="M35" s="168"/>
      <c r="N35" s="168"/>
      <c r="O35" s="168"/>
      <c r="P35" s="40"/>
      <c r="Q35" s="40"/>
      <c r="R35" s="40"/>
      <c r="S35" s="40"/>
      <c r="T35" s="43" t="s">
        <v>40</v>
      </c>
      <c r="U35" s="40"/>
      <c r="V35" s="40"/>
      <c r="W35" s="178">
        <f>ROUND(BD87+SUM(CH93:CH97),2)</f>
        <v>0</v>
      </c>
      <c r="X35" s="168"/>
      <c r="Y35" s="168"/>
      <c r="Z35" s="168"/>
      <c r="AA35" s="168"/>
      <c r="AB35" s="168"/>
      <c r="AC35" s="168"/>
      <c r="AD35" s="168"/>
      <c r="AE35" s="168"/>
      <c r="AF35" s="40"/>
      <c r="AG35" s="40"/>
      <c r="AH35" s="40"/>
      <c r="AI35" s="40"/>
      <c r="AJ35" s="40"/>
      <c r="AK35" s="178">
        <v>0</v>
      </c>
      <c r="AL35" s="168"/>
      <c r="AM35" s="168"/>
      <c r="AN35" s="168"/>
      <c r="AO35" s="168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45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46</v>
      </c>
      <c r="U37" s="47"/>
      <c r="V37" s="47"/>
      <c r="W37" s="47"/>
      <c r="X37" s="191" t="s">
        <v>47</v>
      </c>
      <c r="Y37" s="192"/>
      <c r="Z37" s="192"/>
      <c r="AA37" s="192"/>
      <c r="AB37" s="192"/>
      <c r="AC37" s="47"/>
      <c r="AD37" s="47"/>
      <c r="AE37" s="47"/>
      <c r="AF37" s="47"/>
      <c r="AG37" s="47"/>
      <c r="AH37" s="47"/>
      <c r="AI37" s="47"/>
      <c r="AJ37" s="47"/>
      <c r="AK37" s="193">
        <f>SUM(AK29:AK35)</f>
        <v>0</v>
      </c>
      <c r="AL37" s="192"/>
      <c r="AM37" s="192"/>
      <c r="AN37" s="192"/>
      <c r="AO37" s="194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>
      <c r="B49" s="34"/>
      <c r="C49" s="35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49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ht="13.5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ht="13.5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ht="13.5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ht="13.5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ht="13.5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ht="13.5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ht="13.5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>
      <c r="B58" s="34"/>
      <c r="C58" s="35"/>
      <c r="D58" s="54" t="s">
        <v>50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51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50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51</v>
      </c>
      <c r="AN58" s="55"/>
      <c r="AO58" s="57"/>
      <c r="AP58" s="35"/>
      <c r="AQ58" s="36"/>
    </row>
    <row r="59" spans="2:43" ht="13.5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>
      <c r="B60" s="34"/>
      <c r="C60" s="35"/>
      <c r="D60" s="49" t="s">
        <v>52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53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ht="13.5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ht="13.5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ht="13.5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ht="13.5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ht="13.5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ht="13.5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ht="13.5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>
      <c r="B69" s="34"/>
      <c r="C69" s="35"/>
      <c r="D69" s="54" t="s">
        <v>50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51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50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51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1" t="s">
        <v>54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ST2960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5" t="str">
        <f>K6</f>
        <v>Lužnice, ř. km 91,300 - 92,200, Lužnice - odstranění nánosů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23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25</v>
      </c>
      <c r="AJ80" s="35"/>
      <c r="AK80" s="35"/>
      <c r="AL80" s="35"/>
      <c r="AM80" s="72" t="str">
        <f>IF(AN8= "","",AN8)</f>
        <v/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26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31</v>
      </c>
      <c r="AJ82" s="35"/>
      <c r="AK82" s="35"/>
      <c r="AL82" s="35"/>
      <c r="AM82" s="204" t="str">
        <f>IF(E17="","",E17)</f>
        <v xml:space="preserve"> </v>
      </c>
      <c r="AN82" s="204"/>
      <c r="AO82" s="204"/>
      <c r="AP82" s="204"/>
      <c r="AQ82" s="36"/>
      <c r="AS82" s="205" t="s">
        <v>55</v>
      </c>
      <c r="AT82" s="206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>
      <c r="B83" s="34"/>
      <c r="C83" s="29" t="s">
        <v>29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33</v>
      </c>
      <c r="AJ83" s="35"/>
      <c r="AK83" s="35"/>
      <c r="AL83" s="35"/>
      <c r="AM83" s="204" t="str">
        <f>IF(E20="","",E20)</f>
        <v/>
      </c>
      <c r="AN83" s="204"/>
      <c r="AO83" s="204"/>
      <c r="AP83" s="204"/>
      <c r="AQ83" s="36"/>
      <c r="AS83" s="207"/>
      <c r="AT83" s="208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7"/>
      <c r="AT84" s="208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197" t="s">
        <v>56</v>
      </c>
      <c r="D85" s="198"/>
      <c r="E85" s="198"/>
      <c r="F85" s="198"/>
      <c r="G85" s="198"/>
      <c r="H85" s="74"/>
      <c r="I85" s="199" t="s">
        <v>57</v>
      </c>
      <c r="J85" s="198"/>
      <c r="K85" s="198"/>
      <c r="L85" s="198"/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9" t="s">
        <v>58</v>
      </c>
      <c r="AH85" s="198"/>
      <c r="AI85" s="198"/>
      <c r="AJ85" s="198"/>
      <c r="AK85" s="198"/>
      <c r="AL85" s="198"/>
      <c r="AM85" s="198"/>
      <c r="AN85" s="199" t="s">
        <v>59</v>
      </c>
      <c r="AO85" s="198"/>
      <c r="AP85" s="209"/>
      <c r="AQ85" s="36"/>
      <c r="AS85" s="75" t="s">
        <v>60</v>
      </c>
      <c r="AT85" s="76" t="s">
        <v>61</v>
      </c>
      <c r="AU85" s="76" t="s">
        <v>62</v>
      </c>
      <c r="AV85" s="76" t="s">
        <v>63</v>
      </c>
      <c r="AW85" s="76" t="s">
        <v>64</v>
      </c>
      <c r="AX85" s="76" t="s">
        <v>65</v>
      </c>
      <c r="AY85" s="76" t="s">
        <v>66</v>
      </c>
      <c r="AZ85" s="76" t="s">
        <v>67</v>
      </c>
      <c r="BA85" s="76" t="s">
        <v>68</v>
      </c>
      <c r="BB85" s="76" t="s">
        <v>69</v>
      </c>
      <c r="BC85" s="76" t="s">
        <v>70</v>
      </c>
      <c r="BD85" s="77" t="s">
        <v>71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79" t="s">
        <v>72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10">
        <f>ROUND(SUM(AG88:AG90),2)</f>
        <v>0</v>
      </c>
      <c r="AH87" s="210"/>
      <c r="AI87" s="210"/>
      <c r="AJ87" s="210"/>
      <c r="AK87" s="210"/>
      <c r="AL87" s="210"/>
      <c r="AM87" s="210"/>
      <c r="AN87" s="189">
        <f>SUM(AG87,AT87)</f>
        <v>0</v>
      </c>
      <c r="AO87" s="189"/>
      <c r="AP87" s="189"/>
      <c r="AQ87" s="70"/>
      <c r="AS87" s="81">
        <f>ROUND(SUM(AS88:AS90),2)</f>
        <v>0</v>
      </c>
      <c r="AT87" s="82">
        <f>ROUND(SUM(AV87:AW87),2)</f>
        <v>0</v>
      </c>
      <c r="AU87" s="83">
        <f>ROUND(SUM(AU88:AU90),5)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ROUND(SUM(AZ88:AZ90),2)</f>
        <v>0</v>
      </c>
      <c r="BA87" s="82">
        <f>ROUND(SUM(BA88:BA90),2)</f>
        <v>0</v>
      </c>
      <c r="BB87" s="82">
        <f>ROUND(SUM(BB88:BB90),2)</f>
        <v>0</v>
      </c>
      <c r="BC87" s="82">
        <f>ROUND(SUM(BC88:BC90),2)</f>
        <v>0</v>
      </c>
      <c r="BD87" s="84">
        <f>ROUND(SUM(BD88:BD90),2)</f>
        <v>0</v>
      </c>
      <c r="BS87" s="85" t="s">
        <v>73</v>
      </c>
      <c r="BT87" s="85" t="s">
        <v>74</v>
      </c>
      <c r="BV87" s="85" t="s">
        <v>75</v>
      </c>
      <c r="BW87" s="85" t="s">
        <v>76</v>
      </c>
      <c r="BX87" s="85" t="s">
        <v>77</v>
      </c>
    </row>
    <row r="88" spans="1:89" s="5" customFormat="1" ht="31.5" customHeight="1">
      <c r="A88" s="86" t="s">
        <v>78</v>
      </c>
      <c r="B88" s="87"/>
      <c r="C88" s="88"/>
      <c r="D88" s="200" t="s">
        <v>17</v>
      </c>
      <c r="E88" s="200"/>
      <c r="F88" s="200"/>
      <c r="G88" s="200"/>
      <c r="H88" s="200"/>
      <c r="I88" s="89"/>
      <c r="J88" s="200" t="s">
        <v>20</v>
      </c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187">
        <f>'ST2960 - Lužnice, ř. km 9...'!M29</f>
        <v>0</v>
      </c>
      <c r="AH88" s="188"/>
      <c r="AI88" s="188"/>
      <c r="AJ88" s="188"/>
      <c r="AK88" s="188"/>
      <c r="AL88" s="188"/>
      <c r="AM88" s="188"/>
      <c r="AN88" s="187">
        <f>SUM(AG88,AT88)</f>
        <v>0</v>
      </c>
      <c r="AO88" s="188"/>
      <c r="AP88" s="188"/>
      <c r="AQ88" s="90"/>
      <c r="AS88" s="91">
        <f>'ST2960 - Lužnice, ř. km 9...'!M27</f>
        <v>0</v>
      </c>
      <c r="AT88" s="92">
        <f>ROUND(SUM(AV88:AW88),2)</f>
        <v>0</v>
      </c>
      <c r="AU88" s="93">
        <f>'ST2960 - Lužnice, ř. km 9...'!W115</f>
        <v>0</v>
      </c>
      <c r="AV88" s="92">
        <f>'ST2960 - Lužnice, ř. km 9...'!M31</f>
        <v>0</v>
      </c>
      <c r="AW88" s="92">
        <f>'ST2960 - Lužnice, ř. km 9...'!M32</f>
        <v>0</v>
      </c>
      <c r="AX88" s="92">
        <f>'ST2960 - Lužnice, ř. km 9...'!M33</f>
        <v>0</v>
      </c>
      <c r="AY88" s="92">
        <f>'ST2960 - Lužnice, ř. km 9...'!M34</f>
        <v>0</v>
      </c>
      <c r="AZ88" s="92">
        <f>'ST2960 - Lužnice, ř. km 9...'!H31</f>
        <v>0</v>
      </c>
      <c r="BA88" s="92">
        <f>'ST2960 - Lužnice, ř. km 9...'!H32</f>
        <v>0</v>
      </c>
      <c r="BB88" s="92">
        <f>'ST2960 - Lužnice, ř. km 9...'!H33</f>
        <v>0</v>
      </c>
      <c r="BC88" s="92">
        <f>'ST2960 - Lužnice, ř. km 9...'!H34</f>
        <v>0</v>
      </c>
      <c r="BD88" s="94">
        <f>'ST2960 - Lužnice, ř. km 9...'!H35</f>
        <v>0</v>
      </c>
      <c r="BT88" s="95" t="s">
        <v>79</v>
      </c>
      <c r="BU88" s="95" t="s">
        <v>80</v>
      </c>
      <c r="BV88" s="95" t="s">
        <v>75</v>
      </c>
      <c r="BW88" s="95" t="s">
        <v>76</v>
      </c>
      <c r="BX88" s="95" t="s">
        <v>77</v>
      </c>
    </row>
    <row r="89" spans="1:89" s="5" customFormat="1" ht="16.5" customHeight="1">
      <c r="A89" s="86" t="s">
        <v>78</v>
      </c>
      <c r="B89" s="87"/>
      <c r="C89" s="88"/>
      <c r="D89" s="200" t="s">
        <v>81</v>
      </c>
      <c r="E89" s="200"/>
      <c r="F89" s="200"/>
      <c r="G89" s="200"/>
      <c r="H89" s="200"/>
      <c r="I89" s="89"/>
      <c r="J89" s="200" t="s">
        <v>82</v>
      </c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0"/>
      <c r="X89" s="200"/>
      <c r="Y89" s="200"/>
      <c r="Z89" s="200"/>
      <c r="AA89" s="200"/>
      <c r="AB89" s="200"/>
      <c r="AC89" s="200"/>
      <c r="AD89" s="200"/>
      <c r="AE89" s="200"/>
      <c r="AF89" s="200"/>
      <c r="AG89" s="187">
        <f>'2960a - Vedlešjí náklady'!M30</f>
        <v>0</v>
      </c>
      <c r="AH89" s="188"/>
      <c r="AI89" s="188"/>
      <c r="AJ89" s="188"/>
      <c r="AK89" s="188"/>
      <c r="AL89" s="188"/>
      <c r="AM89" s="188"/>
      <c r="AN89" s="187">
        <f>SUM(AG89,AT89)</f>
        <v>0</v>
      </c>
      <c r="AO89" s="188"/>
      <c r="AP89" s="188"/>
      <c r="AQ89" s="90"/>
      <c r="AS89" s="91">
        <f>'2960a - Vedlešjí náklady'!M28</f>
        <v>0</v>
      </c>
      <c r="AT89" s="92">
        <f>ROUND(SUM(AV89:AW89),2)</f>
        <v>0</v>
      </c>
      <c r="AU89" s="93">
        <f>'2960a - Vedlešjí náklady'!W116</f>
        <v>0</v>
      </c>
      <c r="AV89" s="92">
        <f>'2960a - Vedlešjí náklady'!M32</f>
        <v>0</v>
      </c>
      <c r="AW89" s="92">
        <f>'2960a - Vedlešjí náklady'!M33</f>
        <v>0</v>
      </c>
      <c r="AX89" s="92">
        <f>'2960a - Vedlešjí náklady'!M34</f>
        <v>0</v>
      </c>
      <c r="AY89" s="92">
        <f>'2960a - Vedlešjí náklady'!M35</f>
        <v>0</v>
      </c>
      <c r="AZ89" s="92">
        <f>'2960a - Vedlešjí náklady'!H32</f>
        <v>0</v>
      </c>
      <c r="BA89" s="92">
        <f>'2960a - Vedlešjí náklady'!H33</f>
        <v>0</v>
      </c>
      <c r="BB89" s="92">
        <f>'2960a - Vedlešjí náklady'!H34</f>
        <v>0</v>
      </c>
      <c r="BC89" s="92">
        <f>'2960a - Vedlešjí náklady'!H35</f>
        <v>0</v>
      </c>
      <c r="BD89" s="94">
        <f>'2960a - Vedlešjí náklady'!H36</f>
        <v>0</v>
      </c>
      <c r="BT89" s="95" t="s">
        <v>79</v>
      </c>
      <c r="BV89" s="95" t="s">
        <v>75</v>
      </c>
      <c r="BW89" s="95" t="s">
        <v>83</v>
      </c>
      <c r="BX89" s="95" t="s">
        <v>76</v>
      </c>
    </row>
    <row r="90" spans="1:89" s="5" customFormat="1" ht="16.5" customHeight="1">
      <c r="A90" s="86" t="s">
        <v>78</v>
      </c>
      <c r="B90" s="87"/>
      <c r="C90" s="88"/>
      <c r="D90" s="200" t="s">
        <v>84</v>
      </c>
      <c r="E90" s="200"/>
      <c r="F90" s="200"/>
      <c r="G90" s="200"/>
      <c r="H90" s="200"/>
      <c r="I90" s="89"/>
      <c r="J90" s="200" t="s">
        <v>85</v>
      </c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W90" s="200"/>
      <c r="X90" s="200"/>
      <c r="Y90" s="200"/>
      <c r="Z90" s="200"/>
      <c r="AA90" s="200"/>
      <c r="AB90" s="200"/>
      <c r="AC90" s="200"/>
      <c r="AD90" s="200"/>
      <c r="AE90" s="200"/>
      <c r="AF90" s="200"/>
      <c r="AG90" s="187">
        <f>'2960b - Ostatní náklady'!M30</f>
        <v>0</v>
      </c>
      <c r="AH90" s="188"/>
      <c r="AI90" s="188"/>
      <c r="AJ90" s="188"/>
      <c r="AK90" s="188"/>
      <c r="AL90" s="188"/>
      <c r="AM90" s="188"/>
      <c r="AN90" s="187">
        <f>SUM(AG90,AT90)</f>
        <v>0</v>
      </c>
      <c r="AO90" s="188"/>
      <c r="AP90" s="188"/>
      <c r="AQ90" s="90"/>
      <c r="AS90" s="96">
        <f>'2960b - Ostatní náklady'!M28</f>
        <v>0</v>
      </c>
      <c r="AT90" s="97">
        <f>ROUND(SUM(AV90:AW90),2)</f>
        <v>0</v>
      </c>
      <c r="AU90" s="98">
        <f>'2960b - Ostatní náklady'!W117</f>
        <v>0</v>
      </c>
      <c r="AV90" s="97">
        <f>'2960b - Ostatní náklady'!M32</f>
        <v>0</v>
      </c>
      <c r="AW90" s="97">
        <f>'2960b - Ostatní náklady'!M33</f>
        <v>0</v>
      </c>
      <c r="AX90" s="97">
        <f>'2960b - Ostatní náklady'!M34</f>
        <v>0</v>
      </c>
      <c r="AY90" s="97">
        <f>'2960b - Ostatní náklady'!M35</f>
        <v>0</v>
      </c>
      <c r="AZ90" s="97">
        <f>'2960b - Ostatní náklady'!H32</f>
        <v>0</v>
      </c>
      <c r="BA90" s="97">
        <f>'2960b - Ostatní náklady'!H33</f>
        <v>0</v>
      </c>
      <c r="BB90" s="97">
        <f>'2960b - Ostatní náklady'!H34</f>
        <v>0</v>
      </c>
      <c r="BC90" s="97">
        <f>'2960b - Ostatní náklady'!H35</f>
        <v>0</v>
      </c>
      <c r="BD90" s="99">
        <f>'2960b - Ostatní náklady'!H36</f>
        <v>0</v>
      </c>
      <c r="BT90" s="95" t="s">
        <v>79</v>
      </c>
      <c r="BV90" s="95" t="s">
        <v>75</v>
      </c>
      <c r="BW90" s="95" t="s">
        <v>86</v>
      </c>
      <c r="BX90" s="95" t="s">
        <v>76</v>
      </c>
    </row>
    <row r="91" spans="1:89" ht="13.5">
      <c r="B91" s="22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3"/>
    </row>
    <row r="92" spans="1:89" s="1" customFormat="1" ht="30" customHeight="1">
      <c r="B92" s="34"/>
      <c r="C92" s="79" t="s">
        <v>87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189">
        <f>ROUND(SUM(AG93:AG96),2)</f>
        <v>0</v>
      </c>
      <c r="AH92" s="189"/>
      <c r="AI92" s="189"/>
      <c r="AJ92" s="189"/>
      <c r="AK92" s="189"/>
      <c r="AL92" s="189"/>
      <c r="AM92" s="189"/>
      <c r="AN92" s="189">
        <f>ROUND(SUM(AN93:AN96),2)</f>
        <v>0</v>
      </c>
      <c r="AO92" s="189"/>
      <c r="AP92" s="189"/>
      <c r="AQ92" s="36"/>
      <c r="AS92" s="75" t="s">
        <v>88</v>
      </c>
      <c r="AT92" s="76" t="s">
        <v>89</v>
      </c>
      <c r="AU92" s="76" t="s">
        <v>38</v>
      </c>
      <c r="AV92" s="77" t="s">
        <v>61</v>
      </c>
    </row>
    <row r="93" spans="1:89" s="1" customFormat="1" ht="19.899999999999999" customHeight="1">
      <c r="B93" s="34"/>
      <c r="C93" s="35"/>
      <c r="D93" s="100" t="s">
        <v>85</v>
      </c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203">
        <f>ROUND(AG87*AS93,2)</f>
        <v>0</v>
      </c>
      <c r="AH93" s="186"/>
      <c r="AI93" s="186"/>
      <c r="AJ93" s="186"/>
      <c r="AK93" s="186"/>
      <c r="AL93" s="186"/>
      <c r="AM93" s="186"/>
      <c r="AN93" s="186">
        <f>ROUND(AG93+AV93,2)</f>
        <v>0</v>
      </c>
      <c r="AO93" s="186"/>
      <c r="AP93" s="186"/>
      <c r="AQ93" s="36"/>
      <c r="AS93" s="101">
        <v>0</v>
      </c>
      <c r="AT93" s="102" t="s">
        <v>90</v>
      </c>
      <c r="AU93" s="102" t="s">
        <v>39</v>
      </c>
      <c r="AV93" s="103">
        <f>ROUND(IF(AU93="základní",AG93*L31,IF(AU93="snížená",AG93*L32,0)),2)</f>
        <v>0</v>
      </c>
      <c r="BV93" s="18" t="s">
        <v>91</v>
      </c>
      <c r="BY93" s="104">
        <f>IF(AU93="základní",AV93,0)</f>
        <v>0</v>
      </c>
      <c r="BZ93" s="104">
        <f>IF(AU93="snížená",AV93,0)</f>
        <v>0</v>
      </c>
      <c r="CA93" s="104">
        <v>0</v>
      </c>
      <c r="CB93" s="104">
        <v>0</v>
      </c>
      <c r="CC93" s="104"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>x</v>
      </c>
    </row>
    <row r="94" spans="1:89" s="1" customFormat="1" ht="19.899999999999999" customHeight="1">
      <c r="B94" s="34"/>
      <c r="C94" s="35"/>
      <c r="D94" s="201" t="s">
        <v>92</v>
      </c>
      <c r="E94" s="202"/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  <c r="AB94" s="202"/>
      <c r="AC94" s="35"/>
      <c r="AD94" s="35"/>
      <c r="AE94" s="35"/>
      <c r="AF94" s="35"/>
      <c r="AG94" s="203">
        <f>AG87*AS94</f>
        <v>0</v>
      </c>
      <c r="AH94" s="186"/>
      <c r="AI94" s="186"/>
      <c r="AJ94" s="186"/>
      <c r="AK94" s="186"/>
      <c r="AL94" s="186"/>
      <c r="AM94" s="186"/>
      <c r="AN94" s="186">
        <f>AG94+AV94</f>
        <v>0</v>
      </c>
      <c r="AO94" s="186"/>
      <c r="AP94" s="186"/>
      <c r="AQ94" s="36"/>
      <c r="AS94" s="105">
        <v>0</v>
      </c>
      <c r="AT94" s="106" t="s">
        <v>90</v>
      </c>
      <c r="AU94" s="106" t="s">
        <v>39</v>
      </c>
      <c r="AV94" s="107">
        <f>ROUND(IF(AU94="nulová",0,IF(OR(AU94="základní",AU94="zákl. přenesená"),AG94*L31,AG94*L32)),2)</f>
        <v>0</v>
      </c>
      <c r="BV94" s="18" t="s">
        <v>93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9.899999999999999" customHeight="1">
      <c r="B95" s="34"/>
      <c r="C95" s="35"/>
      <c r="D95" s="201" t="s">
        <v>92</v>
      </c>
      <c r="E95" s="202"/>
      <c r="F95" s="202"/>
      <c r="G95" s="202"/>
      <c r="H95" s="202"/>
      <c r="I95" s="202"/>
      <c r="J95" s="202"/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35"/>
      <c r="AD95" s="35"/>
      <c r="AE95" s="35"/>
      <c r="AF95" s="35"/>
      <c r="AG95" s="203">
        <f>AG87*AS95</f>
        <v>0</v>
      </c>
      <c r="AH95" s="186"/>
      <c r="AI95" s="186"/>
      <c r="AJ95" s="186"/>
      <c r="AK95" s="186"/>
      <c r="AL95" s="186"/>
      <c r="AM95" s="186"/>
      <c r="AN95" s="186">
        <f>AG95+AV95</f>
        <v>0</v>
      </c>
      <c r="AO95" s="186"/>
      <c r="AP95" s="186"/>
      <c r="AQ95" s="36"/>
      <c r="AS95" s="105">
        <v>0</v>
      </c>
      <c r="AT95" s="106" t="s">
        <v>90</v>
      </c>
      <c r="AU95" s="106" t="s">
        <v>39</v>
      </c>
      <c r="AV95" s="107">
        <f>ROUND(IF(AU95="nulová",0,IF(OR(AU95="základní",AU95="zákl. přenesená"),AG95*L31,AG95*L32)),2)</f>
        <v>0</v>
      </c>
      <c r="BV95" s="18" t="s">
        <v>93</v>
      </c>
      <c r="BY95" s="104">
        <f>IF(AU95="základní",AV95,0)</f>
        <v>0</v>
      </c>
      <c r="BZ95" s="104">
        <f>IF(AU95="snížená",AV95,0)</f>
        <v>0</v>
      </c>
      <c r="CA95" s="104">
        <f>IF(AU95="zákl. přenesená",AV95,0)</f>
        <v>0</v>
      </c>
      <c r="CB95" s="104">
        <f>IF(AU95="sníž. přenesená",AV95,0)</f>
        <v>0</v>
      </c>
      <c r="CC95" s="104">
        <f>IF(AU95="nulová",AV95,0)</f>
        <v>0</v>
      </c>
      <c r="CD95" s="104">
        <f>IF(AU95="základní",AG95,0)</f>
        <v>0</v>
      </c>
      <c r="CE95" s="104">
        <f>IF(AU95="snížená",AG95,0)</f>
        <v>0</v>
      </c>
      <c r="CF95" s="104">
        <f>IF(AU95="zákl. přenesená",AG95,0)</f>
        <v>0</v>
      </c>
      <c r="CG95" s="104">
        <f>IF(AU95="sníž. přenesená",AG95,0)</f>
        <v>0</v>
      </c>
      <c r="CH95" s="104">
        <f>IF(AU95="nulová",AG95,0)</f>
        <v>0</v>
      </c>
      <c r="CI95" s="18">
        <f>IF(AU95="základní",1,IF(AU95="snížená",2,IF(AU95="zákl. přenesená",4,IF(AU95="sníž. přenesená",5,3))))</f>
        <v>1</v>
      </c>
      <c r="CJ95" s="18">
        <f>IF(AT95="stavební čast",1,IF(8895="investiční čast",2,3))</f>
        <v>1</v>
      </c>
      <c r="CK95" s="18" t="str">
        <f>IF(D95="Vyplň vlastní","","x")</f>
        <v/>
      </c>
    </row>
    <row r="96" spans="1:89" s="1" customFormat="1" ht="19.899999999999999" customHeight="1">
      <c r="B96" s="34"/>
      <c r="C96" s="35"/>
      <c r="D96" s="201" t="s">
        <v>92</v>
      </c>
      <c r="E96" s="202"/>
      <c r="F96" s="202"/>
      <c r="G96" s="202"/>
      <c r="H96" s="202"/>
      <c r="I96" s="202"/>
      <c r="J96" s="202"/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35"/>
      <c r="AD96" s="35"/>
      <c r="AE96" s="35"/>
      <c r="AF96" s="35"/>
      <c r="AG96" s="203">
        <f>AG87*AS96</f>
        <v>0</v>
      </c>
      <c r="AH96" s="186"/>
      <c r="AI96" s="186"/>
      <c r="AJ96" s="186"/>
      <c r="AK96" s="186"/>
      <c r="AL96" s="186"/>
      <c r="AM96" s="186"/>
      <c r="AN96" s="186">
        <f>AG96+AV96</f>
        <v>0</v>
      </c>
      <c r="AO96" s="186"/>
      <c r="AP96" s="186"/>
      <c r="AQ96" s="36"/>
      <c r="AS96" s="108">
        <v>0</v>
      </c>
      <c r="AT96" s="109" t="s">
        <v>90</v>
      </c>
      <c r="AU96" s="109" t="s">
        <v>39</v>
      </c>
      <c r="AV96" s="110">
        <f>ROUND(IF(AU96="nulová",0,IF(OR(AU96="základní",AU96="zákl. přenesená"),AG96*L31,AG96*L32)),2)</f>
        <v>0</v>
      </c>
      <c r="BV96" s="18" t="s">
        <v>93</v>
      </c>
      <c r="BY96" s="104">
        <f>IF(AU96="základní",AV96,0)</f>
        <v>0</v>
      </c>
      <c r="BZ96" s="104">
        <f>IF(AU96="snížená",AV96,0)</f>
        <v>0</v>
      </c>
      <c r="CA96" s="104">
        <f>IF(AU96="zákl. přenesená",AV96,0)</f>
        <v>0</v>
      </c>
      <c r="CB96" s="104">
        <f>IF(AU96="sníž. přenesená",AV96,0)</f>
        <v>0</v>
      </c>
      <c r="CC96" s="104">
        <f>IF(AU96="nulová",AV96,0)</f>
        <v>0</v>
      </c>
      <c r="CD96" s="104">
        <f>IF(AU96="základní",AG96,0)</f>
        <v>0</v>
      </c>
      <c r="CE96" s="104">
        <f>IF(AU96="snížená",AG96,0)</f>
        <v>0</v>
      </c>
      <c r="CF96" s="104">
        <f>IF(AU96="zákl. přenesená",AG96,0)</f>
        <v>0</v>
      </c>
      <c r="CG96" s="104">
        <f>IF(AU96="sníž. přenesená",AG96,0)</f>
        <v>0</v>
      </c>
      <c r="CH96" s="104">
        <f>IF(AU96="nulová",AG96,0)</f>
        <v>0</v>
      </c>
      <c r="CI96" s="18">
        <f>IF(AU96="základní",1,IF(AU96="snížená",2,IF(AU96="zákl. přenesená",4,IF(AU96="sníž. přenesená",5,3))))</f>
        <v>1</v>
      </c>
      <c r="CJ96" s="18">
        <f>IF(AT96="stavební čast",1,IF(8896="investiční čast",2,3))</f>
        <v>1</v>
      </c>
      <c r="CK96" s="18" t="str">
        <f>IF(D96="Vyplň vlastní","","x")</f>
        <v/>
      </c>
    </row>
    <row r="97" spans="2:43" s="1" customFormat="1" ht="10.9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6"/>
    </row>
    <row r="98" spans="2:43" s="1" customFormat="1" ht="30" customHeight="1">
      <c r="B98" s="34"/>
      <c r="C98" s="111" t="s">
        <v>94</v>
      </c>
      <c r="D98" s="112"/>
      <c r="E98" s="112"/>
      <c r="F98" s="112"/>
      <c r="G98" s="112"/>
      <c r="H98" s="112"/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12"/>
      <c r="AB98" s="112"/>
      <c r="AC98" s="112"/>
      <c r="AD98" s="112"/>
      <c r="AE98" s="112"/>
      <c r="AF98" s="112"/>
      <c r="AG98" s="211">
        <f>ROUND(AG87+AG92,2)</f>
        <v>0</v>
      </c>
      <c r="AH98" s="211"/>
      <c r="AI98" s="211"/>
      <c r="AJ98" s="211"/>
      <c r="AK98" s="211"/>
      <c r="AL98" s="211"/>
      <c r="AM98" s="211"/>
      <c r="AN98" s="211">
        <f>AN87+AN92</f>
        <v>0</v>
      </c>
      <c r="AO98" s="211"/>
      <c r="AP98" s="211"/>
      <c r="AQ98" s="36"/>
    </row>
    <row r="99" spans="2:43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60"/>
    </row>
  </sheetData>
  <mergeCells count="66">
    <mergeCell ref="AG98:AM98"/>
    <mergeCell ref="AN98:AP98"/>
    <mergeCell ref="AG90:AM90"/>
    <mergeCell ref="AG93:AM93"/>
    <mergeCell ref="AG87:AM87"/>
    <mergeCell ref="AN87:AP87"/>
    <mergeCell ref="AG92:AM92"/>
    <mergeCell ref="AS82:AT84"/>
    <mergeCell ref="AM83:AP83"/>
    <mergeCell ref="AN85:AP85"/>
    <mergeCell ref="AG88:AM88"/>
    <mergeCell ref="AG89:AM89"/>
    <mergeCell ref="D94:AB94"/>
    <mergeCell ref="AG94:AM94"/>
    <mergeCell ref="D95:AB95"/>
    <mergeCell ref="AG95:AM95"/>
    <mergeCell ref="D96:AB96"/>
    <mergeCell ref="AG96:AM96"/>
    <mergeCell ref="D88:H88"/>
    <mergeCell ref="J88:AF88"/>
    <mergeCell ref="D89:H89"/>
    <mergeCell ref="J89:AF89"/>
    <mergeCell ref="D90:H90"/>
    <mergeCell ref="J90:AF90"/>
    <mergeCell ref="C76:AP76"/>
    <mergeCell ref="L78:AO78"/>
    <mergeCell ref="C85:G85"/>
    <mergeCell ref="I85:AF85"/>
    <mergeCell ref="AG85:AM85"/>
    <mergeCell ref="AM82:AP82"/>
    <mergeCell ref="AK34:AO34"/>
    <mergeCell ref="L35:O35"/>
    <mergeCell ref="W35:AE35"/>
    <mergeCell ref="AK35:AO35"/>
    <mergeCell ref="X37:AB37"/>
    <mergeCell ref="AK37:AO37"/>
    <mergeCell ref="AN96:AP96"/>
    <mergeCell ref="AN89:AP89"/>
    <mergeCell ref="AN88:AP88"/>
    <mergeCell ref="AN90:AP90"/>
    <mergeCell ref="AN93:AP93"/>
    <mergeCell ref="AN94:AP94"/>
    <mergeCell ref="AN95:AP95"/>
    <mergeCell ref="AN92:AP92"/>
    <mergeCell ref="C2:AP2"/>
    <mergeCell ref="C4:AP4"/>
    <mergeCell ref="AR2:BE2"/>
    <mergeCell ref="K5:AO5"/>
    <mergeCell ref="AK33:AO33"/>
    <mergeCell ref="K6:AO6"/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W34:AE34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T2960 - Lužnice, ř. km 9...'!C2" display="/"/>
    <hyperlink ref="A89" location="'2960a - Vedlešjí náklady'!C2" display="/"/>
    <hyperlink ref="A90" location="'2960b - Ostatní náklady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6"/>
  <sheetViews>
    <sheetView showGridLines="0" workbookViewId="0">
      <pane ySplit="1" topLeftCell="A2" activePane="bottomLeft" state="frozen"/>
      <selection pane="bottomLeft" activeCell="E20" sqref="E2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95</v>
      </c>
      <c r="G1" s="13"/>
      <c r="H1" s="218" t="s">
        <v>96</v>
      </c>
      <c r="I1" s="218"/>
      <c r="J1" s="218"/>
      <c r="K1" s="218"/>
      <c r="L1" s="13" t="s">
        <v>97</v>
      </c>
      <c r="M1" s="11"/>
      <c r="N1" s="11"/>
      <c r="O1" s="12" t="s">
        <v>98</v>
      </c>
      <c r="P1" s="11"/>
      <c r="Q1" s="11"/>
      <c r="R1" s="11"/>
      <c r="S1" s="13" t="s">
        <v>99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8" t="s">
        <v>76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100</v>
      </c>
    </row>
    <row r="4" spans="1:66" ht="36.950000000000003" customHeight="1">
      <c r="B4" s="22"/>
      <c r="C4" s="181" t="s">
        <v>101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>
      <c r="B6" s="34"/>
      <c r="C6" s="35"/>
      <c r="D6" s="28" t="s">
        <v>19</v>
      </c>
      <c r="E6" s="35"/>
      <c r="F6" s="190" t="s">
        <v>20</v>
      </c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35"/>
      <c r="R6" s="36"/>
    </row>
    <row r="7" spans="1:66" s="1" customFormat="1" ht="14.45" customHeight="1">
      <c r="B7" s="34"/>
      <c r="C7" s="35"/>
      <c r="D7" s="29" t="s">
        <v>21</v>
      </c>
      <c r="E7" s="35"/>
      <c r="F7" s="27" t="s">
        <v>5</v>
      </c>
      <c r="G7" s="35"/>
      <c r="H7" s="35"/>
      <c r="I7" s="35"/>
      <c r="J7" s="35"/>
      <c r="K7" s="35"/>
      <c r="L7" s="35"/>
      <c r="M7" s="29" t="s">
        <v>22</v>
      </c>
      <c r="N7" s="35"/>
      <c r="O7" s="27" t="s">
        <v>5</v>
      </c>
      <c r="P7" s="35"/>
      <c r="Q7" s="35"/>
      <c r="R7" s="36"/>
    </row>
    <row r="8" spans="1:66" s="1" customFormat="1" ht="14.45" customHeight="1">
      <c r="B8" s="34"/>
      <c r="C8" s="35"/>
      <c r="D8" s="29" t="s">
        <v>23</v>
      </c>
      <c r="E8" s="35"/>
      <c r="F8" s="27" t="s">
        <v>24</v>
      </c>
      <c r="G8" s="35"/>
      <c r="H8" s="35"/>
      <c r="I8" s="35"/>
      <c r="J8" s="35"/>
      <c r="K8" s="35"/>
      <c r="L8" s="35"/>
      <c r="M8" s="29" t="s">
        <v>25</v>
      </c>
      <c r="N8" s="35"/>
      <c r="O8" s="214"/>
      <c r="P8" s="215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26</v>
      </c>
      <c r="E10" s="35"/>
      <c r="F10" s="35"/>
      <c r="G10" s="35"/>
      <c r="H10" s="35"/>
      <c r="I10" s="35"/>
      <c r="J10" s="35"/>
      <c r="K10" s="35"/>
      <c r="L10" s="35"/>
      <c r="M10" s="29" t="s">
        <v>27</v>
      </c>
      <c r="N10" s="35"/>
      <c r="O10" s="185" t="str">
        <f>IF('Rekapitulace stavby'!AN10="","",'Rekapitulace stavby'!AN10)</f>
        <v/>
      </c>
      <c r="P10" s="185"/>
      <c r="Q10" s="35"/>
      <c r="R10" s="36"/>
    </row>
    <row r="11" spans="1:66" s="1" customFormat="1" ht="18" customHeight="1">
      <c r="B11" s="34"/>
      <c r="C11" s="35"/>
      <c r="D11" s="35"/>
      <c r="E11" s="27" t="str">
        <f>IF('Rekapitulace stavby'!E11="","",'Rekapitulace stavby'!E11)</f>
        <v xml:space="preserve"> </v>
      </c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185" t="str">
        <f>IF('Rekapitulace stavby'!AN11="","",'Rekapitulace stavby'!AN11)</f>
        <v/>
      </c>
      <c r="P11" s="185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29</v>
      </c>
      <c r="E13" s="35"/>
      <c r="F13" s="35"/>
      <c r="G13" s="35"/>
      <c r="H13" s="35"/>
      <c r="I13" s="35"/>
      <c r="J13" s="35"/>
      <c r="K13" s="35"/>
      <c r="L13" s="35"/>
      <c r="M13" s="29" t="s">
        <v>27</v>
      </c>
      <c r="N13" s="35"/>
      <c r="O13" s="216" t="str">
        <f>IF('Rekapitulace stavby'!AN13="","",'Rekapitulace stavby'!AN13)</f>
        <v>Vyplň údaj</v>
      </c>
      <c r="P13" s="185"/>
      <c r="Q13" s="35"/>
      <c r="R13" s="36"/>
    </row>
    <row r="14" spans="1:66" s="1" customFormat="1" ht="18" customHeight="1">
      <c r="B14" s="34"/>
      <c r="C14" s="35"/>
      <c r="D14" s="35"/>
      <c r="E14" s="216" t="str">
        <f>IF('Rekapitulace stavby'!E14="","",'Rekapitulace stavby'!E14)</f>
        <v>Vyplň údaj</v>
      </c>
      <c r="F14" s="217"/>
      <c r="G14" s="217"/>
      <c r="H14" s="217"/>
      <c r="I14" s="217"/>
      <c r="J14" s="217"/>
      <c r="K14" s="217"/>
      <c r="L14" s="217"/>
      <c r="M14" s="29" t="s">
        <v>28</v>
      </c>
      <c r="N14" s="35"/>
      <c r="O14" s="216" t="str">
        <f>IF('Rekapitulace stavby'!AN14="","",'Rekapitulace stavby'!AN14)</f>
        <v>Vyplň údaj</v>
      </c>
      <c r="P14" s="185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31</v>
      </c>
      <c r="E16" s="35"/>
      <c r="F16" s="35"/>
      <c r="G16" s="35"/>
      <c r="H16" s="35"/>
      <c r="I16" s="35"/>
      <c r="J16" s="35"/>
      <c r="K16" s="35"/>
      <c r="L16" s="35"/>
      <c r="M16" s="29" t="s">
        <v>27</v>
      </c>
      <c r="N16" s="35"/>
      <c r="O16" s="185" t="str">
        <f>IF('Rekapitulace stavby'!AN16="","",'Rekapitulace stavby'!AN16)</f>
        <v/>
      </c>
      <c r="P16" s="185"/>
      <c r="Q16" s="35"/>
      <c r="R16" s="36"/>
    </row>
    <row r="17" spans="2:18" s="1" customFormat="1" ht="18" customHeight="1">
      <c r="B17" s="34"/>
      <c r="C17" s="35"/>
      <c r="D17" s="35"/>
      <c r="E17" s="27" t="str">
        <f>IF('Rekapitulace stavby'!E17="","",'Rekapitulace stavby'!E17)</f>
        <v xml:space="preserve"> </v>
      </c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185" t="str">
        <f>IF('Rekapitulace stavby'!AN17="","",'Rekapitulace stavby'!AN17)</f>
        <v/>
      </c>
      <c r="P17" s="185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33</v>
      </c>
      <c r="E19" s="35"/>
      <c r="F19" s="35"/>
      <c r="G19" s="35"/>
      <c r="H19" s="35"/>
      <c r="I19" s="35"/>
      <c r="J19" s="35"/>
      <c r="K19" s="35"/>
      <c r="L19" s="35"/>
      <c r="M19" s="29" t="s">
        <v>27</v>
      </c>
      <c r="N19" s="35"/>
      <c r="O19" s="185" t="s">
        <v>5</v>
      </c>
      <c r="P19" s="185"/>
      <c r="Q19" s="35"/>
      <c r="R19" s="36"/>
    </row>
    <row r="20" spans="2:18" s="1" customFormat="1" ht="18" customHeight="1">
      <c r="B20" s="34"/>
      <c r="C20" s="35"/>
      <c r="D20" s="35"/>
      <c r="E20" s="27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185" t="s">
        <v>5</v>
      </c>
      <c r="P20" s="185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34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6.5" customHeight="1">
      <c r="B23" s="34"/>
      <c r="C23" s="35"/>
      <c r="D23" s="35"/>
      <c r="E23" s="173" t="s">
        <v>5</v>
      </c>
      <c r="F23" s="173"/>
      <c r="G23" s="173"/>
      <c r="H23" s="173"/>
      <c r="I23" s="173"/>
      <c r="J23" s="173"/>
      <c r="K23" s="173"/>
      <c r="L23" s="173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4" t="s">
        <v>102</v>
      </c>
      <c r="E26" s="35"/>
      <c r="F26" s="35"/>
      <c r="G26" s="35"/>
      <c r="H26" s="35"/>
      <c r="I26" s="35"/>
      <c r="J26" s="35"/>
      <c r="K26" s="35"/>
      <c r="L26" s="35"/>
      <c r="M26" s="174">
        <f>N87</f>
        <v>0</v>
      </c>
      <c r="N26" s="174"/>
      <c r="O26" s="174"/>
      <c r="P26" s="174"/>
      <c r="Q26" s="35"/>
      <c r="R26" s="36"/>
    </row>
    <row r="27" spans="2:18" s="1" customFormat="1" ht="14.45" customHeight="1">
      <c r="B27" s="34"/>
      <c r="C27" s="35"/>
      <c r="D27" s="33" t="s">
        <v>85</v>
      </c>
      <c r="E27" s="35"/>
      <c r="F27" s="35"/>
      <c r="G27" s="35"/>
      <c r="H27" s="35"/>
      <c r="I27" s="35"/>
      <c r="J27" s="35"/>
      <c r="K27" s="35"/>
      <c r="L27" s="35"/>
      <c r="M27" s="174">
        <f>N91</f>
        <v>0</v>
      </c>
      <c r="N27" s="174"/>
      <c r="O27" s="174"/>
      <c r="P27" s="174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5" t="s">
        <v>37</v>
      </c>
      <c r="E29" s="35"/>
      <c r="F29" s="35"/>
      <c r="G29" s="35"/>
      <c r="H29" s="35"/>
      <c r="I29" s="35"/>
      <c r="J29" s="35"/>
      <c r="K29" s="35"/>
      <c r="L29" s="35"/>
      <c r="M29" s="219">
        <f>ROUND(M26+M27,2)</f>
        <v>0</v>
      </c>
      <c r="N29" s="213"/>
      <c r="O29" s="213"/>
      <c r="P29" s="213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38</v>
      </c>
      <c r="E31" s="41" t="s">
        <v>39</v>
      </c>
      <c r="F31" s="42">
        <v>0.21</v>
      </c>
      <c r="G31" s="116" t="s">
        <v>40</v>
      </c>
      <c r="H31" s="220">
        <f>(SUM(BE91:BE98)+SUM(BE115:BE124))</f>
        <v>0</v>
      </c>
      <c r="I31" s="213"/>
      <c r="J31" s="213"/>
      <c r="K31" s="35"/>
      <c r="L31" s="35"/>
      <c r="M31" s="220">
        <f>ROUND((SUM(BE91:BE98)+SUM(BE115:BE124)), 2)*F31</f>
        <v>0</v>
      </c>
      <c r="N31" s="213"/>
      <c r="O31" s="213"/>
      <c r="P31" s="213"/>
      <c r="Q31" s="35"/>
      <c r="R31" s="36"/>
    </row>
    <row r="32" spans="2:18" s="1" customFormat="1" ht="14.45" customHeight="1">
      <c r="B32" s="34"/>
      <c r="C32" s="35"/>
      <c r="D32" s="35"/>
      <c r="E32" s="41" t="s">
        <v>41</v>
      </c>
      <c r="F32" s="42">
        <v>0.15</v>
      </c>
      <c r="G32" s="116" t="s">
        <v>40</v>
      </c>
      <c r="H32" s="220">
        <f>(SUM(BF91:BF98)+SUM(BF115:BF124))</f>
        <v>0</v>
      </c>
      <c r="I32" s="213"/>
      <c r="J32" s="213"/>
      <c r="K32" s="35"/>
      <c r="L32" s="35"/>
      <c r="M32" s="220">
        <f>ROUND((SUM(BF91:BF98)+SUM(BF115:BF124)), 2)*F32</f>
        <v>0</v>
      </c>
      <c r="N32" s="213"/>
      <c r="O32" s="213"/>
      <c r="P32" s="213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42</v>
      </c>
      <c r="F33" s="42">
        <v>0.21</v>
      </c>
      <c r="G33" s="116" t="s">
        <v>40</v>
      </c>
      <c r="H33" s="220">
        <f>(SUM(BG91:BG98)+SUM(BG115:BG124))</f>
        <v>0</v>
      </c>
      <c r="I33" s="213"/>
      <c r="J33" s="213"/>
      <c r="K33" s="35"/>
      <c r="L33" s="35"/>
      <c r="M33" s="220">
        <v>0</v>
      </c>
      <c r="N33" s="213"/>
      <c r="O33" s="213"/>
      <c r="P33" s="21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43</v>
      </c>
      <c r="F34" s="42">
        <v>0.15</v>
      </c>
      <c r="G34" s="116" t="s">
        <v>40</v>
      </c>
      <c r="H34" s="220">
        <f>(SUM(BH91:BH98)+SUM(BH115:BH124))</f>
        <v>0</v>
      </c>
      <c r="I34" s="213"/>
      <c r="J34" s="213"/>
      <c r="K34" s="35"/>
      <c r="L34" s="35"/>
      <c r="M34" s="220">
        <v>0</v>
      </c>
      <c r="N34" s="213"/>
      <c r="O34" s="213"/>
      <c r="P34" s="21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44</v>
      </c>
      <c r="F35" s="42">
        <v>0</v>
      </c>
      <c r="G35" s="116" t="s">
        <v>40</v>
      </c>
      <c r="H35" s="220">
        <f>(SUM(BI91:BI98)+SUM(BI115:BI124))</f>
        <v>0</v>
      </c>
      <c r="I35" s="213"/>
      <c r="J35" s="213"/>
      <c r="K35" s="35"/>
      <c r="L35" s="35"/>
      <c r="M35" s="220">
        <v>0</v>
      </c>
      <c r="N35" s="213"/>
      <c r="O35" s="213"/>
      <c r="P35" s="213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12"/>
      <c r="D37" s="117" t="s">
        <v>45</v>
      </c>
      <c r="E37" s="74"/>
      <c r="F37" s="74"/>
      <c r="G37" s="118" t="s">
        <v>46</v>
      </c>
      <c r="H37" s="119" t="s">
        <v>47</v>
      </c>
      <c r="I37" s="74"/>
      <c r="J37" s="74"/>
      <c r="K37" s="74"/>
      <c r="L37" s="221">
        <f>SUM(M29:M35)</f>
        <v>0</v>
      </c>
      <c r="M37" s="221"/>
      <c r="N37" s="221"/>
      <c r="O37" s="221"/>
      <c r="P37" s="222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1" t="s">
        <v>103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6.950000000000003" customHeight="1">
      <c r="B78" s="34"/>
      <c r="C78" s="68" t="s">
        <v>19</v>
      </c>
      <c r="D78" s="35"/>
      <c r="E78" s="35"/>
      <c r="F78" s="195" t="str">
        <f>F6</f>
        <v>Lužnice, ř. km 91,300 - 92,200, Lužnice - odstranění nánosů</v>
      </c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35"/>
      <c r="R78" s="36"/>
    </row>
    <row r="79" spans="2:18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</row>
    <row r="80" spans="2:18" s="1" customFormat="1" ht="18" customHeight="1">
      <c r="B80" s="34"/>
      <c r="C80" s="29" t="s">
        <v>23</v>
      </c>
      <c r="D80" s="35"/>
      <c r="E80" s="35"/>
      <c r="F80" s="27" t="str">
        <f>F8</f>
        <v xml:space="preserve"> </v>
      </c>
      <c r="G80" s="35"/>
      <c r="H80" s="35"/>
      <c r="I80" s="35"/>
      <c r="J80" s="35"/>
      <c r="K80" s="29" t="s">
        <v>25</v>
      </c>
      <c r="L80" s="35"/>
      <c r="M80" s="215" t="str">
        <f>IF(O8="","",O8)</f>
        <v/>
      </c>
      <c r="N80" s="215"/>
      <c r="O80" s="215"/>
      <c r="P80" s="215"/>
      <c r="Q80" s="35"/>
      <c r="R80" s="36"/>
    </row>
    <row r="81" spans="2:65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</row>
    <row r="82" spans="2:65" s="1" customFormat="1">
      <c r="B82" s="34"/>
      <c r="C82" s="29" t="s">
        <v>26</v>
      </c>
      <c r="D82" s="35"/>
      <c r="E82" s="35"/>
      <c r="F82" s="27" t="str">
        <f>E11</f>
        <v xml:space="preserve"> </v>
      </c>
      <c r="G82" s="35"/>
      <c r="H82" s="35"/>
      <c r="I82" s="35"/>
      <c r="J82" s="35"/>
      <c r="K82" s="29" t="s">
        <v>31</v>
      </c>
      <c r="L82" s="35"/>
      <c r="M82" s="185" t="str">
        <f>E17</f>
        <v xml:space="preserve"> </v>
      </c>
      <c r="N82" s="185"/>
      <c r="O82" s="185"/>
      <c r="P82" s="185"/>
      <c r="Q82" s="185"/>
      <c r="R82" s="36"/>
    </row>
    <row r="83" spans="2:65" s="1" customFormat="1" ht="14.45" customHeight="1">
      <c r="B83" s="34"/>
      <c r="C83" s="29" t="s">
        <v>29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33</v>
      </c>
      <c r="L83" s="35"/>
      <c r="M83" s="185">
        <f>E20</f>
        <v>0</v>
      </c>
      <c r="N83" s="185"/>
      <c r="O83" s="185"/>
      <c r="P83" s="185"/>
      <c r="Q83" s="185"/>
      <c r="R83" s="36"/>
    </row>
    <row r="84" spans="2:65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</row>
    <row r="85" spans="2:65" s="1" customFormat="1" ht="29.25" customHeight="1">
      <c r="B85" s="34"/>
      <c r="C85" s="224" t="s">
        <v>104</v>
      </c>
      <c r="D85" s="225"/>
      <c r="E85" s="225"/>
      <c r="F85" s="225"/>
      <c r="G85" s="225"/>
      <c r="H85" s="112"/>
      <c r="I85" s="112"/>
      <c r="J85" s="112"/>
      <c r="K85" s="112"/>
      <c r="L85" s="112"/>
      <c r="M85" s="112"/>
      <c r="N85" s="224" t="s">
        <v>105</v>
      </c>
      <c r="O85" s="225"/>
      <c r="P85" s="225"/>
      <c r="Q85" s="225"/>
      <c r="R85" s="36"/>
    </row>
    <row r="86" spans="2:65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</row>
    <row r="87" spans="2:65" s="1" customFormat="1" ht="29.25" customHeight="1">
      <c r="B87" s="34"/>
      <c r="C87" s="120" t="s">
        <v>106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189">
        <f>N115</f>
        <v>0</v>
      </c>
      <c r="O87" s="226"/>
      <c r="P87" s="226"/>
      <c r="Q87" s="226"/>
      <c r="R87" s="36"/>
      <c r="AU87" s="18" t="s">
        <v>107</v>
      </c>
    </row>
    <row r="88" spans="2:65" s="6" customFormat="1" ht="24.95" customHeight="1">
      <c r="B88" s="121"/>
      <c r="C88" s="122"/>
      <c r="D88" s="123" t="s">
        <v>108</v>
      </c>
      <c r="E88" s="122"/>
      <c r="F88" s="122"/>
      <c r="G88" s="122"/>
      <c r="H88" s="122"/>
      <c r="I88" s="122"/>
      <c r="J88" s="122"/>
      <c r="K88" s="122"/>
      <c r="L88" s="122"/>
      <c r="M88" s="122"/>
      <c r="N88" s="227">
        <f>N116</f>
        <v>0</v>
      </c>
      <c r="O88" s="228"/>
      <c r="P88" s="228"/>
      <c r="Q88" s="228"/>
      <c r="R88" s="124"/>
    </row>
    <row r="89" spans="2:65" s="7" customFormat="1" ht="19.899999999999999" customHeight="1">
      <c r="B89" s="125"/>
      <c r="C89" s="126"/>
      <c r="D89" s="100" t="s">
        <v>109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86">
        <f>N117</f>
        <v>0</v>
      </c>
      <c r="O89" s="229"/>
      <c r="P89" s="229"/>
      <c r="Q89" s="229"/>
      <c r="R89" s="127"/>
    </row>
    <row r="90" spans="2:65" s="1" customFormat="1" ht="21.75" customHeight="1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6"/>
    </row>
    <row r="91" spans="2:65" s="1" customFormat="1" ht="29.25" customHeight="1">
      <c r="B91" s="34"/>
      <c r="C91" s="120" t="s">
        <v>110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226">
        <f>ROUND(N92+N93+N94+N95+N96+N97,2)</f>
        <v>0</v>
      </c>
      <c r="O91" s="230"/>
      <c r="P91" s="230"/>
      <c r="Q91" s="230"/>
      <c r="R91" s="36"/>
      <c r="T91" s="128"/>
      <c r="U91" s="129" t="s">
        <v>38</v>
      </c>
    </row>
    <row r="92" spans="2:65" s="1" customFormat="1" ht="18" customHeight="1">
      <c r="B92" s="130"/>
      <c r="C92" s="131"/>
      <c r="D92" s="201" t="s">
        <v>111</v>
      </c>
      <c r="E92" s="212"/>
      <c r="F92" s="212"/>
      <c r="G92" s="212"/>
      <c r="H92" s="212"/>
      <c r="I92" s="131"/>
      <c r="J92" s="131"/>
      <c r="K92" s="131"/>
      <c r="L92" s="131"/>
      <c r="M92" s="131"/>
      <c r="N92" s="203">
        <f>ROUND(N87*T92,2)</f>
        <v>0</v>
      </c>
      <c r="O92" s="231"/>
      <c r="P92" s="231"/>
      <c r="Q92" s="231"/>
      <c r="R92" s="133"/>
      <c r="S92" s="134"/>
      <c r="T92" s="135"/>
      <c r="U92" s="136" t="s">
        <v>39</v>
      </c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7" t="s">
        <v>112</v>
      </c>
      <c r="AZ92" s="134"/>
      <c r="BA92" s="134"/>
      <c r="BB92" s="134"/>
      <c r="BC92" s="134"/>
      <c r="BD92" s="134"/>
      <c r="BE92" s="138">
        <f t="shared" ref="BE92:BE97" si="0">IF(U92="základní",N92,0)</f>
        <v>0</v>
      </c>
      <c r="BF92" s="138">
        <f t="shared" ref="BF92:BF97" si="1">IF(U92="snížená",N92,0)</f>
        <v>0</v>
      </c>
      <c r="BG92" s="138">
        <f t="shared" ref="BG92:BG97" si="2">IF(U92="zákl. přenesená",N92,0)</f>
        <v>0</v>
      </c>
      <c r="BH92" s="138">
        <f t="shared" ref="BH92:BH97" si="3">IF(U92="sníž. přenesená",N92,0)</f>
        <v>0</v>
      </c>
      <c r="BI92" s="138">
        <f t="shared" ref="BI92:BI97" si="4">IF(U92="nulová",N92,0)</f>
        <v>0</v>
      </c>
      <c r="BJ92" s="137" t="s">
        <v>79</v>
      </c>
      <c r="BK92" s="134"/>
      <c r="BL92" s="134"/>
      <c r="BM92" s="134"/>
    </row>
    <row r="93" spans="2:65" s="1" customFormat="1" ht="18" customHeight="1">
      <c r="B93" s="130"/>
      <c r="C93" s="131"/>
      <c r="D93" s="201" t="s">
        <v>113</v>
      </c>
      <c r="E93" s="212"/>
      <c r="F93" s="212"/>
      <c r="G93" s="212"/>
      <c r="H93" s="212"/>
      <c r="I93" s="131"/>
      <c r="J93" s="131"/>
      <c r="K93" s="131"/>
      <c r="L93" s="131"/>
      <c r="M93" s="131"/>
      <c r="N93" s="203">
        <f>ROUND(N87*T93,2)</f>
        <v>0</v>
      </c>
      <c r="O93" s="231"/>
      <c r="P93" s="231"/>
      <c r="Q93" s="231"/>
      <c r="R93" s="133"/>
      <c r="S93" s="134"/>
      <c r="T93" s="135"/>
      <c r="U93" s="136" t="s">
        <v>39</v>
      </c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7" t="s">
        <v>112</v>
      </c>
      <c r="AZ93" s="134"/>
      <c r="BA93" s="134"/>
      <c r="BB93" s="134"/>
      <c r="BC93" s="134"/>
      <c r="BD93" s="134"/>
      <c r="BE93" s="138">
        <f t="shared" si="0"/>
        <v>0</v>
      </c>
      <c r="BF93" s="138">
        <f t="shared" si="1"/>
        <v>0</v>
      </c>
      <c r="BG93" s="138">
        <f t="shared" si="2"/>
        <v>0</v>
      </c>
      <c r="BH93" s="138">
        <f t="shared" si="3"/>
        <v>0</v>
      </c>
      <c r="BI93" s="138">
        <f t="shared" si="4"/>
        <v>0</v>
      </c>
      <c r="BJ93" s="137" t="s">
        <v>79</v>
      </c>
      <c r="BK93" s="134"/>
      <c r="BL93" s="134"/>
      <c r="BM93" s="134"/>
    </row>
    <row r="94" spans="2:65" s="1" customFormat="1" ht="18" customHeight="1">
      <c r="B94" s="130"/>
      <c r="C94" s="131"/>
      <c r="D94" s="201" t="s">
        <v>114</v>
      </c>
      <c r="E94" s="212"/>
      <c r="F94" s="212"/>
      <c r="G94" s="212"/>
      <c r="H94" s="212"/>
      <c r="I94" s="131"/>
      <c r="J94" s="131"/>
      <c r="K94" s="131"/>
      <c r="L94" s="131"/>
      <c r="M94" s="131"/>
      <c r="N94" s="203">
        <f>ROUND(N87*T94,2)</f>
        <v>0</v>
      </c>
      <c r="O94" s="231"/>
      <c r="P94" s="231"/>
      <c r="Q94" s="231"/>
      <c r="R94" s="133"/>
      <c r="S94" s="134"/>
      <c r="T94" s="135"/>
      <c r="U94" s="136" t="s">
        <v>39</v>
      </c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7" t="s">
        <v>112</v>
      </c>
      <c r="AZ94" s="134"/>
      <c r="BA94" s="134"/>
      <c r="BB94" s="134"/>
      <c r="BC94" s="134"/>
      <c r="BD94" s="134"/>
      <c r="BE94" s="138">
        <f t="shared" si="0"/>
        <v>0</v>
      </c>
      <c r="BF94" s="138">
        <f t="shared" si="1"/>
        <v>0</v>
      </c>
      <c r="BG94" s="138">
        <f t="shared" si="2"/>
        <v>0</v>
      </c>
      <c r="BH94" s="138">
        <f t="shared" si="3"/>
        <v>0</v>
      </c>
      <c r="BI94" s="138">
        <f t="shared" si="4"/>
        <v>0</v>
      </c>
      <c r="BJ94" s="137" t="s">
        <v>79</v>
      </c>
      <c r="BK94" s="134"/>
      <c r="BL94" s="134"/>
      <c r="BM94" s="134"/>
    </row>
    <row r="95" spans="2:65" s="1" customFormat="1" ht="18" customHeight="1">
      <c r="B95" s="130"/>
      <c r="C95" s="131"/>
      <c r="D95" s="201" t="s">
        <v>115</v>
      </c>
      <c r="E95" s="212"/>
      <c r="F95" s="212"/>
      <c r="G95" s="212"/>
      <c r="H95" s="212"/>
      <c r="I95" s="131"/>
      <c r="J95" s="131"/>
      <c r="K95" s="131"/>
      <c r="L95" s="131"/>
      <c r="M95" s="131"/>
      <c r="N95" s="203">
        <f>ROUND(N87*T95,2)</f>
        <v>0</v>
      </c>
      <c r="O95" s="231"/>
      <c r="P95" s="231"/>
      <c r="Q95" s="231"/>
      <c r="R95" s="133"/>
      <c r="S95" s="134"/>
      <c r="T95" s="135"/>
      <c r="U95" s="136" t="s">
        <v>39</v>
      </c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7" t="s">
        <v>112</v>
      </c>
      <c r="AZ95" s="134"/>
      <c r="BA95" s="134"/>
      <c r="BB95" s="134"/>
      <c r="BC95" s="134"/>
      <c r="BD95" s="134"/>
      <c r="BE95" s="138">
        <f t="shared" si="0"/>
        <v>0</v>
      </c>
      <c r="BF95" s="138">
        <f t="shared" si="1"/>
        <v>0</v>
      </c>
      <c r="BG95" s="138">
        <f t="shared" si="2"/>
        <v>0</v>
      </c>
      <c r="BH95" s="138">
        <f t="shared" si="3"/>
        <v>0</v>
      </c>
      <c r="BI95" s="138">
        <f t="shared" si="4"/>
        <v>0</v>
      </c>
      <c r="BJ95" s="137" t="s">
        <v>79</v>
      </c>
      <c r="BK95" s="134"/>
      <c r="BL95" s="134"/>
      <c r="BM95" s="134"/>
    </row>
    <row r="96" spans="2:65" s="1" customFormat="1" ht="18" customHeight="1">
      <c r="B96" s="130"/>
      <c r="C96" s="131"/>
      <c r="D96" s="201" t="s">
        <v>116</v>
      </c>
      <c r="E96" s="212"/>
      <c r="F96" s="212"/>
      <c r="G96" s="212"/>
      <c r="H96" s="212"/>
      <c r="I96" s="131"/>
      <c r="J96" s="131"/>
      <c r="K96" s="131"/>
      <c r="L96" s="131"/>
      <c r="M96" s="131"/>
      <c r="N96" s="203">
        <f>ROUND(N87*T96,2)</f>
        <v>0</v>
      </c>
      <c r="O96" s="231"/>
      <c r="P96" s="231"/>
      <c r="Q96" s="231"/>
      <c r="R96" s="133"/>
      <c r="S96" s="134"/>
      <c r="T96" s="135"/>
      <c r="U96" s="136" t="s">
        <v>39</v>
      </c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7" t="s">
        <v>112</v>
      </c>
      <c r="AZ96" s="134"/>
      <c r="BA96" s="134"/>
      <c r="BB96" s="134"/>
      <c r="BC96" s="134"/>
      <c r="BD96" s="134"/>
      <c r="BE96" s="138">
        <f t="shared" si="0"/>
        <v>0</v>
      </c>
      <c r="BF96" s="138">
        <f t="shared" si="1"/>
        <v>0</v>
      </c>
      <c r="BG96" s="138">
        <f t="shared" si="2"/>
        <v>0</v>
      </c>
      <c r="BH96" s="138">
        <f t="shared" si="3"/>
        <v>0</v>
      </c>
      <c r="BI96" s="138">
        <f t="shared" si="4"/>
        <v>0</v>
      </c>
      <c r="BJ96" s="137" t="s">
        <v>79</v>
      </c>
      <c r="BK96" s="134"/>
      <c r="BL96" s="134"/>
      <c r="BM96" s="134"/>
    </row>
    <row r="97" spans="2:65" s="1" customFormat="1" ht="18" customHeight="1">
      <c r="B97" s="130"/>
      <c r="C97" s="131"/>
      <c r="D97" s="132" t="s">
        <v>117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03">
        <f>ROUND(N87*T97,2)</f>
        <v>0</v>
      </c>
      <c r="O97" s="231"/>
      <c r="P97" s="231"/>
      <c r="Q97" s="231"/>
      <c r="R97" s="133"/>
      <c r="S97" s="134"/>
      <c r="T97" s="139"/>
      <c r="U97" s="140" t="s">
        <v>39</v>
      </c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7" t="s">
        <v>118</v>
      </c>
      <c r="AZ97" s="134"/>
      <c r="BA97" s="134"/>
      <c r="BB97" s="134"/>
      <c r="BC97" s="134"/>
      <c r="BD97" s="134"/>
      <c r="BE97" s="138">
        <f t="shared" si="0"/>
        <v>0</v>
      </c>
      <c r="BF97" s="138">
        <f t="shared" si="1"/>
        <v>0</v>
      </c>
      <c r="BG97" s="138">
        <f t="shared" si="2"/>
        <v>0</v>
      </c>
      <c r="BH97" s="138">
        <f t="shared" si="3"/>
        <v>0</v>
      </c>
      <c r="BI97" s="138">
        <f t="shared" si="4"/>
        <v>0</v>
      </c>
      <c r="BJ97" s="137" t="s">
        <v>79</v>
      </c>
      <c r="BK97" s="134"/>
      <c r="BL97" s="134"/>
      <c r="BM97" s="134"/>
    </row>
    <row r="98" spans="2:65" s="1" customFormat="1" ht="13.5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6"/>
    </row>
    <row r="99" spans="2:65" s="1" customFormat="1" ht="29.25" customHeight="1">
      <c r="B99" s="34"/>
      <c r="C99" s="111" t="s">
        <v>94</v>
      </c>
      <c r="D99" s="112"/>
      <c r="E99" s="112"/>
      <c r="F99" s="112"/>
      <c r="G99" s="112"/>
      <c r="H99" s="112"/>
      <c r="I99" s="112"/>
      <c r="J99" s="112"/>
      <c r="K99" s="112"/>
      <c r="L99" s="211">
        <f>ROUND(SUM(N87+N91),2)</f>
        <v>0</v>
      </c>
      <c r="M99" s="211"/>
      <c r="N99" s="211"/>
      <c r="O99" s="211"/>
      <c r="P99" s="211"/>
      <c r="Q99" s="211"/>
      <c r="R99" s="36"/>
    </row>
    <row r="100" spans="2:65" s="1" customFormat="1" ht="6.95" customHeight="1"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60"/>
    </row>
    <row r="104" spans="2:65" s="1" customFormat="1" ht="6.95" customHeight="1"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3"/>
    </row>
    <row r="105" spans="2:65" s="1" customFormat="1" ht="36.950000000000003" customHeight="1">
      <c r="B105" s="34"/>
      <c r="C105" s="181" t="s">
        <v>119</v>
      </c>
      <c r="D105" s="213"/>
      <c r="E105" s="213"/>
      <c r="F105" s="213"/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36"/>
    </row>
    <row r="106" spans="2:65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65" s="1" customFormat="1" ht="36.950000000000003" customHeight="1">
      <c r="B107" s="34"/>
      <c r="C107" s="68" t="s">
        <v>19</v>
      </c>
      <c r="D107" s="35"/>
      <c r="E107" s="35"/>
      <c r="F107" s="195" t="str">
        <f>F6</f>
        <v>Lužnice, ř. km 91,300 - 92,200, Lužnice - odstranění nánosů</v>
      </c>
      <c r="G107" s="213"/>
      <c r="H107" s="213"/>
      <c r="I107" s="213"/>
      <c r="J107" s="213"/>
      <c r="K107" s="213"/>
      <c r="L107" s="213"/>
      <c r="M107" s="213"/>
      <c r="N107" s="213"/>
      <c r="O107" s="213"/>
      <c r="P107" s="213"/>
      <c r="Q107" s="35"/>
      <c r="R107" s="36"/>
    </row>
    <row r="108" spans="2:65" s="1" customFormat="1" ht="6.9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65" s="1" customFormat="1" ht="18" customHeight="1">
      <c r="B109" s="34"/>
      <c r="C109" s="29" t="s">
        <v>23</v>
      </c>
      <c r="D109" s="35"/>
      <c r="E109" s="35"/>
      <c r="F109" s="27" t="str">
        <f>F8</f>
        <v xml:space="preserve"> </v>
      </c>
      <c r="G109" s="35"/>
      <c r="H109" s="35"/>
      <c r="I109" s="35"/>
      <c r="J109" s="35"/>
      <c r="K109" s="29" t="s">
        <v>25</v>
      </c>
      <c r="L109" s="35"/>
      <c r="M109" s="215" t="str">
        <f>IF(O8="","",O8)</f>
        <v/>
      </c>
      <c r="N109" s="215"/>
      <c r="O109" s="215"/>
      <c r="P109" s="215"/>
      <c r="Q109" s="35"/>
      <c r="R109" s="36"/>
    </row>
    <row r="110" spans="2:65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>
      <c r="B111" s="34"/>
      <c r="C111" s="29" t="s">
        <v>26</v>
      </c>
      <c r="D111" s="35"/>
      <c r="E111" s="35"/>
      <c r="F111" s="27" t="str">
        <f>E11</f>
        <v xml:space="preserve"> </v>
      </c>
      <c r="G111" s="35"/>
      <c r="H111" s="35"/>
      <c r="I111" s="35"/>
      <c r="J111" s="35"/>
      <c r="K111" s="29" t="s">
        <v>31</v>
      </c>
      <c r="L111" s="35"/>
      <c r="M111" s="185" t="str">
        <f>E17</f>
        <v xml:space="preserve"> </v>
      </c>
      <c r="N111" s="185"/>
      <c r="O111" s="185"/>
      <c r="P111" s="185"/>
      <c r="Q111" s="185"/>
      <c r="R111" s="36"/>
    </row>
    <row r="112" spans="2:65" s="1" customFormat="1" ht="14.45" customHeight="1">
      <c r="B112" s="34"/>
      <c r="C112" s="29" t="s">
        <v>29</v>
      </c>
      <c r="D112" s="35"/>
      <c r="E112" s="35"/>
      <c r="F112" s="27" t="str">
        <f>IF(E14="","",E14)</f>
        <v>Vyplň údaj</v>
      </c>
      <c r="G112" s="35"/>
      <c r="H112" s="35"/>
      <c r="I112" s="35"/>
      <c r="J112" s="35"/>
      <c r="K112" s="29" t="s">
        <v>33</v>
      </c>
      <c r="L112" s="35"/>
      <c r="M112" s="185">
        <f>E20</f>
        <v>0</v>
      </c>
      <c r="N112" s="185"/>
      <c r="O112" s="185"/>
      <c r="P112" s="185"/>
      <c r="Q112" s="185"/>
      <c r="R112" s="36"/>
    </row>
    <row r="113" spans="2:65" s="1" customFormat="1" ht="10.3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8" customFormat="1" ht="29.25" customHeight="1">
      <c r="B114" s="141"/>
      <c r="C114" s="142" t="s">
        <v>120</v>
      </c>
      <c r="D114" s="143" t="s">
        <v>121</v>
      </c>
      <c r="E114" s="143" t="s">
        <v>56</v>
      </c>
      <c r="F114" s="232" t="s">
        <v>122</v>
      </c>
      <c r="G114" s="232"/>
      <c r="H114" s="232"/>
      <c r="I114" s="232"/>
      <c r="J114" s="143" t="s">
        <v>123</v>
      </c>
      <c r="K114" s="143" t="s">
        <v>124</v>
      </c>
      <c r="L114" s="232" t="s">
        <v>125</v>
      </c>
      <c r="M114" s="232"/>
      <c r="N114" s="232" t="s">
        <v>105</v>
      </c>
      <c r="O114" s="232"/>
      <c r="P114" s="232"/>
      <c r="Q114" s="233"/>
      <c r="R114" s="144"/>
      <c r="T114" s="75" t="s">
        <v>126</v>
      </c>
      <c r="U114" s="76" t="s">
        <v>38</v>
      </c>
      <c r="V114" s="76" t="s">
        <v>127</v>
      </c>
      <c r="W114" s="76" t="s">
        <v>128</v>
      </c>
      <c r="X114" s="76" t="s">
        <v>129</v>
      </c>
      <c r="Y114" s="76" t="s">
        <v>130</v>
      </c>
      <c r="Z114" s="76" t="s">
        <v>131</v>
      </c>
      <c r="AA114" s="77" t="s">
        <v>132</v>
      </c>
    </row>
    <row r="115" spans="2:65" s="1" customFormat="1" ht="29.25" customHeight="1">
      <c r="B115" s="34"/>
      <c r="C115" s="79" t="s">
        <v>102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234">
        <f>BK115</f>
        <v>0</v>
      </c>
      <c r="O115" s="235"/>
      <c r="P115" s="235"/>
      <c r="Q115" s="235"/>
      <c r="R115" s="36"/>
      <c r="T115" s="78"/>
      <c r="U115" s="50"/>
      <c r="V115" s="50"/>
      <c r="W115" s="145">
        <f>W116+W125</f>
        <v>0</v>
      </c>
      <c r="X115" s="50"/>
      <c r="Y115" s="145">
        <f>Y116+Y125</f>
        <v>0</v>
      </c>
      <c r="Z115" s="50"/>
      <c r="AA115" s="146">
        <f>AA116+AA125</f>
        <v>0</v>
      </c>
      <c r="AT115" s="18" t="s">
        <v>73</v>
      </c>
      <c r="AU115" s="18" t="s">
        <v>107</v>
      </c>
      <c r="BK115" s="147">
        <f>BK116+BK125</f>
        <v>0</v>
      </c>
    </row>
    <row r="116" spans="2:65" s="9" customFormat="1" ht="37.35" customHeight="1">
      <c r="B116" s="148"/>
      <c r="C116" s="149"/>
      <c r="D116" s="150" t="s">
        <v>108</v>
      </c>
      <c r="E116" s="150"/>
      <c r="F116" s="150"/>
      <c r="G116" s="150"/>
      <c r="H116" s="150"/>
      <c r="I116" s="150"/>
      <c r="J116" s="150"/>
      <c r="K116" s="150"/>
      <c r="L116" s="150"/>
      <c r="M116" s="150"/>
      <c r="N116" s="236">
        <f>BK116</f>
        <v>0</v>
      </c>
      <c r="O116" s="227"/>
      <c r="P116" s="227"/>
      <c r="Q116" s="227"/>
      <c r="R116" s="151"/>
      <c r="T116" s="152"/>
      <c r="U116" s="149"/>
      <c r="V116" s="149"/>
      <c r="W116" s="153">
        <f>W117</f>
        <v>0</v>
      </c>
      <c r="X116" s="149"/>
      <c r="Y116" s="153">
        <f>Y117</f>
        <v>0</v>
      </c>
      <c r="Z116" s="149"/>
      <c r="AA116" s="154">
        <f>AA117</f>
        <v>0</v>
      </c>
      <c r="AR116" s="155" t="s">
        <v>79</v>
      </c>
      <c r="AT116" s="156" t="s">
        <v>73</v>
      </c>
      <c r="AU116" s="156" t="s">
        <v>74</v>
      </c>
      <c r="AY116" s="155" t="s">
        <v>133</v>
      </c>
      <c r="BK116" s="157">
        <f>BK117</f>
        <v>0</v>
      </c>
    </row>
    <row r="117" spans="2:65" s="9" customFormat="1" ht="19.899999999999999" customHeight="1">
      <c r="B117" s="148"/>
      <c r="C117" s="149"/>
      <c r="D117" s="158" t="s">
        <v>109</v>
      </c>
      <c r="E117" s="158"/>
      <c r="F117" s="158"/>
      <c r="G117" s="158"/>
      <c r="H117" s="158"/>
      <c r="I117" s="158"/>
      <c r="J117" s="158"/>
      <c r="K117" s="158"/>
      <c r="L117" s="158"/>
      <c r="M117" s="158"/>
      <c r="N117" s="237">
        <f>BK117</f>
        <v>0</v>
      </c>
      <c r="O117" s="238"/>
      <c r="P117" s="238"/>
      <c r="Q117" s="238"/>
      <c r="R117" s="151"/>
      <c r="T117" s="152"/>
      <c r="U117" s="149"/>
      <c r="V117" s="149"/>
      <c r="W117" s="153">
        <f>SUM(W118:W124)</f>
        <v>0</v>
      </c>
      <c r="X117" s="149"/>
      <c r="Y117" s="153">
        <f>SUM(Y118:Y124)</f>
        <v>0</v>
      </c>
      <c r="Z117" s="149"/>
      <c r="AA117" s="154">
        <f>SUM(AA118:AA124)</f>
        <v>0</v>
      </c>
      <c r="AR117" s="155" t="s">
        <v>79</v>
      </c>
      <c r="AT117" s="156" t="s">
        <v>73</v>
      </c>
      <c r="AU117" s="156" t="s">
        <v>79</v>
      </c>
      <c r="AY117" s="155" t="s">
        <v>133</v>
      </c>
      <c r="BK117" s="157">
        <f>SUM(BK118:BK124)</f>
        <v>0</v>
      </c>
    </row>
    <row r="118" spans="2:65" s="1" customFormat="1" ht="38.25" customHeight="1">
      <c r="B118" s="130"/>
      <c r="C118" s="159" t="s">
        <v>79</v>
      </c>
      <c r="D118" s="159" t="s">
        <v>134</v>
      </c>
      <c r="E118" s="160" t="s">
        <v>135</v>
      </c>
      <c r="F118" s="223" t="s">
        <v>136</v>
      </c>
      <c r="G118" s="223"/>
      <c r="H118" s="223"/>
      <c r="I118" s="223"/>
      <c r="J118" s="161" t="s">
        <v>137</v>
      </c>
      <c r="K118" s="162">
        <v>5273</v>
      </c>
      <c r="L118" s="239">
        <v>0</v>
      </c>
      <c r="M118" s="239"/>
      <c r="N118" s="240">
        <f t="shared" ref="N118:N124" si="5">ROUND(L118*K118,2)</f>
        <v>0</v>
      </c>
      <c r="O118" s="240"/>
      <c r="P118" s="240"/>
      <c r="Q118" s="240"/>
      <c r="R118" s="133"/>
      <c r="T118" s="163" t="s">
        <v>5</v>
      </c>
      <c r="U118" s="43" t="s">
        <v>39</v>
      </c>
      <c r="V118" s="35"/>
      <c r="W118" s="164">
        <f t="shared" ref="W118:W124" si="6">V118*K118</f>
        <v>0</v>
      </c>
      <c r="X118" s="164">
        <v>0</v>
      </c>
      <c r="Y118" s="164">
        <f t="shared" ref="Y118:Y124" si="7">X118*K118</f>
        <v>0</v>
      </c>
      <c r="Z118" s="164">
        <v>0</v>
      </c>
      <c r="AA118" s="165">
        <f t="shared" ref="AA118:AA124" si="8">Z118*K118</f>
        <v>0</v>
      </c>
      <c r="AR118" s="18" t="s">
        <v>138</v>
      </c>
      <c r="AT118" s="18" t="s">
        <v>134</v>
      </c>
      <c r="AU118" s="18" t="s">
        <v>100</v>
      </c>
      <c r="AY118" s="18" t="s">
        <v>133</v>
      </c>
      <c r="BE118" s="104">
        <f t="shared" ref="BE118:BE124" si="9">IF(U118="základní",N118,0)</f>
        <v>0</v>
      </c>
      <c r="BF118" s="104">
        <f t="shared" ref="BF118:BF124" si="10">IF(U118="snížená",N118,0)</f>
        <v>0</v>
      </c>
      <c r="BG118" s="104">
        <f t="shared" ref="BG118:BG124" si="11">IF(U118="zákl. přenesená",N118,0)</f>
        <v>0</v>
      </c>
      <c r="BH118" s="104">
        <f t="shared" ref="BH118:BH124" si="12">IF(U118="sníž. přenesená",N118,0)</f>
        <v>0</v>
      </c>
      <c r="BI118" s="104">
        <f t="shared" ref="BI118:BI124" si="13">IF(U118="nulová",N118,0)</f>
        <v>0</v>
      </c>
      <c r="BJ118" s="18" t="s">
        <v>79</v>
      </c>
      <c r="BK118" s="104">
        <f t="shared" ref="BK118:BK124" si="14">ROUND(L118*K118,2)</f>
        <v>0</v>
      </c>
      <c r="BL118" s="18" t="s">
        <v>138</v>
      </c>
      <c r="BM118" s="18" t="s">
        <v>139</v>
      </c>
    </row>
    <row r="119" spans="2:65" s="1" customFormat="1" ht="25.5" customHeight="1">
      <c r="B119" s="130"/>
      <c r="C119" s="159" t="s">
        <v>100</v>
      </c>
      <c r="D119" s="159" t="s">
        <v>134</v>
      </c>
      <c r="E119" s="160" t="s">
        <v>140</v>
      </c>
      <c r="F119" s="223" t="s">
        <v>141</v>
      </c>
      <c r="G119" s="223"/>
      <c r="H119" s="223"/>
      <c r="I119" s="223"/>
      <c r="J119" s="161" t="s">
        <v>137</v>
      </c>
      <c r="K119" s="162">
        <v>1759</v>
      </c>
      <c r="L119" s="239">
        <v>0</v>
      </c>
      <c r="M119" s="239"/>
      <c r="N119" s="240">
        <f t="shared" si="5"/>
        <v>0</v>
      </c>
      <c r="O119" s="240"/>
      <c r="P119" s="240"/>
      <c r="Q119" s="240"/>
      <c r="R119" s="133"/>
      <c r="T119" s="163" t="s">
        <v>5</v>
      </c>
      <c r="U119" s="43" t="s">
        <v>39</v>
      </c>
      <c r="V119" s="35"/>
      <c r="W119" s="164">
        <f t="shared" si="6"/>
        <v>0</v>
      </c>
      <c r="X119" s="164">
        <v>0</v>
      </c>
      <c r="Y119" s="164">
        <f t="shared" si="7"/>
        <v>0</v>
      </c>
      <c r="Z119" s="164">
        <v>0</v>
      </c>
      <c r="AA119" s="165">
        <f t="shared" si="8"/>
        <v>0</v>
      </c>
      <c r="AR119" s="18" t="s">
        <v>138</v>
      </c>
      <c r="AT119" s="18" t="s">
        <v>134</v>
      </c>
      <c r="AU119" s="18" t="s">
        <v>100</v>
      </c>
      <c r="AY119" s="18" t="s">
        <v>133</v>
      </c>
      <c r="BE119" s="104">
        <f t="shared" si="9"/>
        <v>0</v>
      </c>
      <c r="BF119" s="104">
        <f t="shared" si="10"/>
        <v>0</v>
      </c>
      <c r="BG119" s="104">
        <f t="shared" si="11"/>
        <v>0</v>
      </c>
      <c r="BH119" s="104">
        <f t="shared" si="12"/>
        <v>0</v>
      </c>
      <c r="BI119" s="104">
        <f t="shared" si="13"/>
        <v>0</v>
      </c>
      <c r="BJ119" s="18" t="s">
        <v>79</v>
      </c>
      <c r="BK119" s="104">
        <f t="shared" si="14"/>
        <v>0</v>
      </c>
      <c r="BL119" s="18" t="s">
        <v>138</v>
      </c>
      <c r="BM119" s="18" t="s">
        <v>142</v>
      </c>
    </row>
    <row r="120" spans="2:65" s="1" customFormat="1" ht="25.5" customHeight="1">
      <c r="B120" s="130"/>
      <c r="C120" s="159" t="s">
        <v>143</v>
      </c>
      <c r="D120" s="159" t="s">
        <v>134</v>
      </c>
      <c r="E120" s="160" t="s">
        <v>144</v>
      </c>
      <c r="F120" s="223" t="s">
        <v>145</v>
      </c>
      <c r="G120" s="223"/>
      <c r="H120" s="223"/>
      <c r="I120" s="223"/>
      <c r="J120" s="161" t="s">
        <v>137</v>
      </c>
      <c r="K120" s="162">
        <v>700</v>
      </c>
      <c r="L120" s="239">
        <v>0</v>
      </c>
      <c r="M120" s="239"/>
      <c r="N120" s="240">
        <f t="shared" si="5"/>
        <v>0</v>
      </c>
      <c r="O120" s="240"/>
      <c r="P120" s="240"/>
      <c r="Q120" s="240"/>
      <c r="R120" s="133"/>
      <c r="T120" s="163" t="s">
        <v>5</v>
      </c>
      <c r="U120" s="43" t="s">
        <v>39</v>
      </c>
      <c r="V120" s="35"/>
      <c r="W120" s="164">
        <f t="shared" si="6"/>
        <v>0</v>
      </c>
      <c r="X120" s="164">
        <v>0</v>
      </c>
      <c r="Y120" s="164">
        <f t="shared" si="7"/>
        <v>0</v>
      </c>
      <c r="Z120" s="164">
        <v>0</v>
      </c>
      <c r="AA120" s="165">
        <f t="shared" si="8"/>
        <v>0</v>
      </c>
      <c r="AR120" s="18" t="s">
        <v>138</v>
      </c>
      <c r="AT120" s="18" t="s">
        <v>134</v>
      </c>
      <c r="AU120" s="18" t="s">
        <v>100</v>
      </c>
      <c r="AY120" s="18" t="s">
        <v>133</v>
      </c>
      <c r="BE120" s="104">
        <f t="shared" si="9"/>
        <v>0</v>
      </c>
      <c r="BF120" s="104">
        <f t="shared" si="10"/>
        <v>0</v>
      </c>
      <c r="BG120" s="104">
        <f t="shared" si="11"/>
        <v>0</v>
      </c>
      <c r="BH120" s="104">
        <f t="shared" si="12"/>
        <v>0</v>
      </c>
      <c r="BI120" s="104">
        <f t="shared" si="13"/>
        <v>0</v>
      </c>
      <c r="BJ120" s="18" t="s">
        <v>79</v>
      </c>
      <c r="BK120" s="104">
        <f t="shared" si="14"/>
        <v>0</v>
      </c>
      <c r="BL120" s="18" t="s">
        <v>138</v>
      </c>
      <c r="BM120" s="18" t="s">
        <v>146</v>
      </c>
    </row>
    <row r="121" spans="2:65" s="1" customFormat="1" ht="25.5" customHeight="1">
      <c r="B121" s="130"/>
      <c r="C121" s="159" t="s">
        <v>138</v>
      </c>
      <c r="D121" s="159" t="s">
        <v>134</v>
      </c>
      <c r="E121" s="160" t="s">
        <v>147</v>
      </c>
      <c r="F121" s="223" t="s">
        <v>148</v>
      </c>
      <c r="G121" s="223"/>
      <c r="H121" s="223"/>
      <c r="I121" s="223"/>
      <c r="J121" s="161" t="s">
        <v>137</v>
      </c>
      <c r="K121" s="162">
        <v>2814</v>
      </c>
      <c r="L121" s="239">
        <v>0</v>
      </c>
      <c r="M121" s="239"/>
      <c r="N121" s="240">
        <f t="shared" si="5"/>
        <v>0</v>
      </c>
      <c r="O121" s="240"/>
      <c r="P121" s="240"/>
      <c r="Q121" s="240"/>
      <c r="R121" s="133"/>
      <c r="T121" s="163" t="s">
        <v>5</v>
      </c>
      <c r="U121" s="43" t="s">
        <v>39</v>
      </c>
      <c r="V121" s="35"/>
      <c r="W121" s="164">
        <f t="shared" si="6"/>
        <v>0</v>
      </c>
      <c r="X121" s="164">
        <v>0</v>
      </c>
      <c r="Y121" s="164">
        <f t="shared" si="7"/>
        <v>0</v>
      </c>
      <c r="Z121" s="164">
        <v>0</v>
      </c>
      <c r="AA121" s="165">
        <f t="shared" si="8"/>
        <v>0</v>
      </c>
      <c r="AR121" s="18" t="s">
        <v>138</v>
      </c>
      <c r="AT121" s="18" t="s">
        <v>134</v>
      </c>
      <c r="AU121" s="18" t="s">
        <v>100</v>
      </c>
      <c r="AY121" s="18" t="s">
        <v>133</v>
      </c>
      <c r="BE121" s="104">
        <f t="shared" si="9"/>
        <v>0</v>
      </c>
      <c r="BF121" s="104">
        <f t="shared" si="10"/>
        <v>0</v>
      </c>
      <c r="BG121" s="104">
        <f t="shared" si="11"/>
        <v>0</v>
      </c>
      <c r="BH121" s="104">
        <f t="shared" si="12"/>
        <v>0</v>
      </c>
      <c r="BI121" s="104">
        <f t="shared" si="13"/>
        <v>0</v>
      </c>
      <c r="BJ121" s="18" t="s">
        <v>79</v>
      </c>
      <c r="BK121" s="104">
        <f t="shared" si="14"/>
        <v>0</v>
      </c>
      <c r="BL121" s="18" t="s">
        <v>138</v>
      </c>
      <c r="BM121" s="18" t="s">
        <v>149</v>
      </c>
    </row>
    <row r="122" spans="2:65" s="1" customFormat="1" ht="25.5" customHeight="1">
      <c r="B122" s="130"/>
      <c r="C122" s="159" t="s">
        <v>150</v>
      </c>
      <c r="D122" s="159" t="s">
        <v>134</v>
      </c>
      <c r="E122" s="160" t="s">
        <v>151</v>
      </c>
      <c r="F122" s="223" t="s">
        <v>152</v>
      </c>
      <c r="G122" s="223"/>
      <c r="H122" s="223"/>
      <c r="I122" s="223"/>
      <c r="J122" s="161" t="s">
        <v>137</v>
      </c>
      <c r="K122" s="162">
        <v>5273</v>
      </c>
      <c r="L122" s="239">
        <v>0</v>
      </c>
      <c r="M122" s="239"/>
      <c r="N122" s="240">
        <f t="shared" si="5"/>
        <v>0</v>
      </c>
      <c r="O122" s="240"/>
      <c r="P122" s="240"/>
      <c r="Q122" s="240"/>
      <c r="R122" s="133"/>
      <c r="T122" s="163" t="s">
        <v>5</v>
      </c>
      <c r="U122" s="43" t="s">
        <v>39</v>
      </c>
      <c r="V122" s="35"/>
      <c r="W122" s="164">
        <f t="shared" si="6"/>
        <v>0</v>
      </c>
      <c r="X122" s="164">
        <v>0</v>
      </c>
      <c r="Y122" s="164">
        <f t="shared" si="7"/>
        <v>0</v>
      </c>
      <c r="Z122" s="164">
        <v>0</v>
      </c>
      <c r="AA122" s="165">
        <f t="shared" si="8"/>
        <v>0</v>
      </c>
      <c r="AR122" s="18" t="s">
        <v>138</v>
      </c>
      <c r="AT122" s="18" t="s">
        <v>134</v>
      </c>
      <c r="AU122" s="18" t="s">
        <v>100</v>
      </c>
      <c r="AY122" s="18" t="s">
        <v>133</v>
      </c>
      <c r="BE122" s="104">
        <f t="shared" si="9"/>
        <v>0</v>
      </c>
      <c r="BF122" s="104">
        <f t="shared" si="10"/>
        <v>0</v>
      </c>
      <c r="BG122" s="104">
        <f t="shared" si="11"/>
        <v>0</v>
      </c>
      <c r="BH122" s="104">
        <f t="shared" si="12"/>
        <v>0</v>
      </c>
      <c r="BI122" s="104">
        <f t="shared" si="13"/>
        <v>0</v>
      </c>
      <c r="BJ122" s="18" t="s">
        <v>79</v>
      </c>
      <c r="BK122" s="104">
        <f t="shared" si="14"/>
        <v>0</v>
      </c>
      <c r="BL122" s="18" t="s">
        <v>138</v>
      </c>
      <c r="BM122" s="18" t="s">
        <v>153</v>
      </c>
    </row>
    <row r="123" spans="2:65" s="1" customFormat="1" ht="16.5" customHeight="1">
      <c r="B123" s="130"/>
      <c r="C123" s="159" t="s">
        <v>154</v>
      </c>
      <c r="D123" s="159" t="s">
        <v>134</v>
      </c>
      <c r="E123" s="160" t="s">
        <v>155</v>
      </c>
      <c r="F123" s="223" t="s">
        <v>156</v>
      </c>
      <c r="G123" s="223"/>
      <c r="H123" s="223"/>
      <c r="I123" s="223"/>
      <c r="J123" s="161" t="s">
        <v>137</v>
      </c>
      <c r="K123" s="162">
        <v>5273</v>
      </c>
      <c r="L123" s="239">
        <v>0</v>
      </c>
      <c r="M123" s="239"/>
      <c r="N123" s="240">
        <f t="shared" si="5"/>
        <v>0</v>
      </c>
      <c r="O123" s="240"/>
      <c r="P123" s="240"/>
      <c r="Q123" s="240"/>
      <c r="R123" s="133"/>
      <c r="T123" s="163" t="s">
        <v>5</v>
      </c>
      <c r="U123" s="43" t="s">
        <v>39</v>
      </c>
      <c r="V123" s="35"/>
      <c r="W123" s="164">
        <f t="shared" si="6"/>
        <v>0</v>
      </c>
      <c r="X123" s="164">
        <v>0</v>
      </c>
      <c r="Y123" s="164">
        <f t="shared" si="7"/>
        <v>0</v>
      </c>
      <c r="Z123" s="164">
        <v>0</v>
      </c>
      <c r="AA123" s="165">
        <f t="shared" si="8"/>
        <v>0</v>
      </c>
      <c r="AR123" s="18" t="s">
        <v>138</v>
      </c>
      <c r="AT123" s="18" t="s">
        <v>134</v>
      </c>
      <c r="AU123" s="18" t="s">
        <v>100</v>
      </c>
      <c r="AY123" s="18" t="s">
        <v>133</v>
      </c>
      <c r="BE123" s="104">
        <f t="shared" si="9"/>
        <v>0</v>
      </c>
      <c r="BF123" s="104">
        <f t="shared" si="10"/>
        <v>0</v>
      </c>
      <c r="BG123" s="104">
        <f t="shared" si="11"/>
        <v>0</v>
      </c>
      <c r="BH123" s="104">
        <f t="shared" si="12"/>
        <v>0</v>
      </c>
      <c r="BI123" s="104">
        <f t="shared" si="13"/>
        <v>0</v>
      </c>
      <c r="BJ123" s="18" t="s">
        <v>79</v>
      </c>
      <c r="BK123" s="104">
        <f t="shared" si="14"/>
        <v>0</v>
      </c>
      <c r="BL123" s="18" t="s">
        <v>138</v>
      </c>
      <c r="BM123" s="18" t="s">
        <v>157</v>
      </c>
    </row>
    <row r="124" spans="2:65" s="1" customFormat="1" ht="25.5" customHeight="1">
      <c r="B124" s="130"/>
      <c r="C124" s="159" t="s">
        <v>158</v>
      </c>
      <c r="D124" s="159" t="s">
        <v>134</v>
      </c>
      <c r="E124" s="160" t="s">
        <v>159</v>
      </c>
      <c r="F124" s="223" t="s">
        <v>160</v>
      </c>
      <c r="G124" s="223"/>
      <c r="H124" s="223"/>
      <c r="I124" s="223"/>
      <c r="J124" s="161" t="s">
        <v>161</v>
      </c>
      <c r="K124" s="162">
        <v>1631</v>
      </c>
      <c r="L124" s="239">
        <v>0</v>
      </c>
      <c r="M124" s="239"/>
      <c r="N124" s="240">
        <f t="shared" si="5"/>
        <v>0</v>
      </c>
      <c r="O124" s="240"/>
      <c r="P124" s="240"/>
      <c r="Q124" s="240"/>
      <c r="R124" s="133"/>
      <c r="T124" s="163" t="s">
        <v>5</v>
      </c>
      <c r="U124" s="43" t="s">
        <v>39</v>
      </c>
      <c r="V124" s="35"/>
      <c r="W124" s="164">
        <f t="shared" si="6"/>
        <v>0</v>
      </c>
      <c r="X124" s="164">
        <v>0</v>
      </c>
      <c r="Y124" s="164">
        <f t="shared" si="7"/>
        <v>0</v>
      </c>
      <c r="Z124" s="164">
        <v>0</v>
      </c>
      <c r="AA124" s="165">
        <f t="shared" si="8"/>
        <v>0</v>
      </c>
      <c r="AR124" s="18" t="s">
        <v>138</v>
      </c>
      <c r="AT124" s="18" t="s">
        <v>134</v>
      </c>
      <c r="AU124" s="18" t="s">
        <v>100</v>
      </c>
      <c r="AY124" s="18" t="s">
        <v>133</v>
      </c>
      <c r="BE124" s="104">
        <f t="shared" si="9"/>
        <v>0</v>
      </c>
      <c r="BF124" s="104">
        <f t="shared" si="10"/>
        <v>0</v>
      </c>
      <c r="BG124" s="104">
        <f t="shared" si="11"/>
        <v>0</v>
      </c>
      <c r="BH124" s="104">
        <f t="shared" si="12"/>
        <v>0</v>
      </c>
      <c r="BI124" s="104">
        <f t="shared" si="13"/>
        <v>0</v>
      </c>
      <c r="BJ124" s="18" t="s">
        <v>79</v>
      </c>
      <c r="BK124" s="104">
        <f t="shared" si="14"/>
        <v>0</v>
      </c>
      <c r="BL124" s="18" t="s">
        <v>138</v>
      </c>
      <c r="BM124" s="18" t="s">
        <v>162</v>
      </c>
    </row>
    <row r="125" spans="2:65" s="1" customFormat="1" ht="49.9" customHeight="1">
      <c r="B125" s="34"/>
      <c r="C125" s="35"/>
      <c r="D125" s="150" t="s">
        <v>163</v>
      </c>
      <c r="E125" s="35"/>
      <c r="F125" s="35"/>
      <c r="G125" s="35"/>
      <c r="H125" s="35"/>
      <c r="I125" s="35"/>
      <c r="J125" s="35"/>
      <c r="K125" s="35"/>
      <c r="L125" s="35"/>
      <c r="M125" s="35"/>
      <c r="N125" s="241">
        <f>BK125</f>
        <v>0</v>
      </c>
      <c r="O125" s="242"/>
      <c r="P125" s="242"/>
      <c r="Q125" s="242"/>
      <c r="R125" s="36"/>
      <c r="T125" s="166"/>
      <c r="U125" s="55"/>
      <c r="V125" s="55"/>
      <c r="W125" s="55"/>
      <c r="X125" s="55"/>
      <c r="Y125" s="55"/>
      <c r="Z125" s="55"/>
      <c r="AA125" s="57"/>
      <c r="AT125" s="18" t="s">
        <v>73</v>
      </c>
      <c r="AU125" s="18" t="s">
        <v>74</v>
      </c>
      <c r="AY125" s="18" t="s">
        <v>164</v>
      </c>
      <c r="BK125" s="104">
        <v>0</v>
      </c>
    </row>
    <row r="126" spans="2:65" s="1" customFormat="1" ht="6.95" customHeight="1">
      <c r="B126" s="58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60"/>
    </row>
  </sheetData>
  <mergeCells count="86">
    <mergeCell ref="L123:M123"/>
    <mergeCell ref="N123:Q123"/>
    <mergeCell ref="L124:M124"/>
    <mergeCell ref="N124:Q124"/>
    <mergeCell ref="N125:Q125"/>
    <mergeCell ref="L120:M120"/>
    <mergeCell ref="N120:Q120"/>
    <mergeCell ref="L121:M121"/>
    <mergeCell ref="N121:Q121"/>
    <mergeCell ref="L122:M122"/>
    <mergeCell ref="N122:Q122"/>
    <mergeCell ref="N117:Q117"/>
    <mergeCell ref="F118:I118"/>
    <mergeCell ref="L118:M118"/>
    <mergeCell ref="N118:Q118"/>
    <mergeCell ref="L119:M119"/>
    <mergeCell ref="N119:Q119"/>
    <mergeCell ref="F114:I114"/>
    <mergeCell ref="L114:M114"/>
    <mergeCell ref="N114:Q114"/>
    <mergeCell ref="N115:Q115"/>
    <mergeCell ref="N116:Q116"/>
    <mergeCell ref="F124:I124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1:Q91"/>
    <mergeCell ref="N97:Q97"/>
    <mergeCell ref="N92:Q92"/>
    <mergeCell ref="N93:Q93"/>
    <mergeCell ref="N94:Q94"/>
    <mergeCell ref="H35:J35"/>
    <mergeCell ref="M35:P35"/>
    <mergeCell ref="L37:P37"/>
    <mergeCell ref="F123:I123"/>
    <mergeCell ref="F122:I122"/>
    <mergeCell ref="F119:I119"/>
    <mergeCell ref="F120:I120"/>
    <mergeCell ref="F121:I121"/>
    <mergeCell ref="N95:Q95"/>
    <mergeCell ref="N96:Q96"/>
    <mergeCell ref="L99:Q99"/>
    <mergeCell ref="C105:Q105"/>
    <mergeCell ref="F107:P107"/>
    <mergeCell ref="M109:P109"/>
    <mergeCell ref="M111:Q111"/>
    <mergeCell ref="M112:Q112"/>
    <mergeCell ref="H32:J32"/>
    <mergeCell ref="M32:P32"/>
    <mergeCell ref="H33:J33"/>
    <mergeCell ref="M33:P33"/>
    <mergeCell ref="H34:J34"/>
    <mergeCell ref="M34:P34"/>
    <mergeCell ref="S2:AC2"/>
    <mergeCell ref="M26:P26"/>
    <mergeCell ref="M29:P29"/>
    <mergeCell ref="M27:P27"/>
    <mergeCell ref="H31:J31"/>
    <mergeCell ref="M31:P31"/>
    <mergeCell ref="O17:P17"/>
    <mergeCell ref="O19:P19"/>
    <mergeCell ref="O20:P20"/>
    <mergeCell ref="E23:L23"/>
    <mergeCell ref="H1:K1"/>
    <mergeCell ref="O11:P11"/>
    <mergeCell ref="O13:P13"/>
    <mergeCell ref="E14:L14"/>
    <mergeCell ref="O14:P14"/>
    <mergeCell ref="O16:P16"/>
    <mergeCell ref="C2:Q2"/>
    <mergeCell ref="C4:Q4"/>
    <mergeCell ref="F6:P6"/>
    <mergeCell ref="O8:P8"/>
    <mergeCell ref="O10:P10"/>
    <mergeCell ref="D94:H94"/>
    <mergeCell ref="D92:H92"/>
    <mergeCell ref="D93:H93"/>
    <mergeCell ref="D95:H95"/>
    <mergeCell ref="D96:H96"/>
  </mergeCells>
  <hyperlinks>
    <hyperlink ref="F1:G1" location="C2" display="1) Krycí list rozpočtu"/>
    <hyperlink ref="H1:K1" location="C85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5"/>
  <sheetViews>
    <sheetView showGridLines="0" workbookViewId="0">
      <pane ySplit="1" topLeftCell="A2" activePane="bottomLeft" state="frozen"/>
      <selection pane="bottomLeft" activeCell="E21" sqref="E21:F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95</v>
      </c>
      <c r="G1" s="13"/>
      <c r="H1" s="218" t="s">
        <v>96</v>
      </c>
      <c r="I1" s="218"/>
      <c r="J1" s="218"/>
      <c r="K1" s="218"/>
      <c r="L1" s="13" t="s">
        <v>97</v>
      </c>
      <c r="M1" s="11"/>
      <c r="N1" s="11"/>
      <c r="O1" s="12" t="s">
        <v>98</v>
      </c>
      <c r="P1" s="11"/>
      <c r="Q1" s="11"/>
      <c r="R1" s="11"/>
      <c r="S1" s="13" t="s">
        <v>99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8" t="s">
        <v>83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100</v>
      </c>
    </row>
    <row r="4" spans="1:66" ht="36.950000000000003" customHeight="1">
      <c r="B4" s="22"/>
      <c r="C4" s="181" t="s">
        <v>101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43" t="str">
        <f>'Rekapitulace stavby'!K6</f>
        <v>Lužnice, ř. km 91,300 - 92,200, Lužnice - odstranění nánosů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5"/>
      <c r="R6" s="23"/>
    </row>
    <row r="7" spans="1:66" s="1" customFormat="1" ht="32.85" customHeight="1">
      <c r="B7" s="34"/>
      <c r="C7" s="35"/>
      <c r="D7" s="28" t="s">
        <v>165</v>
      </c>
      <c r="E7" s="35"/>
      <c r="F7" s="190" t="s">
        <v>166</v>
      </c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14"/>
      <c r="P9" s="215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26</v>
      </c>
      <c r="E11" s="35"/>
      <c r="F11" s="35"/>
      <c r="G11" s="35"/>
      <c r="H11" s="35"/>
      <c r="I11" s="35"/>
      <c r="J11" s="35"/>
      <c r="K11" s="35"/>
      <c r="L11" s="35"/>
      <c r="M11" s="29" t="s">
        <v>27</v>
      </c>
      <c r="N11" s="35"/>
      <c r="O11" s="185" t="str">
        <f>IF('Rekapitulace stavby'!AN10="","",'Rekapitulace stavby'!AN10)</f>
        <v/>
      </c>
      <c r="P11" s="185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28</v>
      </c>
      <c r="N12" s="35"/>
      <c r="O12" s="185" t="str">
        <f>IF('Rekapitulace stavby'!AN11="","",'Rekapitulace stavby'!AN11)</f>
        <v/>
      </c>
      <c r="P12" s="18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29</v>
      </c>
      <c r="E14" s="35"/>
      <c r="F14" s="35"/>
      <c r="G14" s="35"/>
      <c r="H14" s="35"/>
      <c r="I14" s="35"/>
      <c r="J14" s="35"/>
      <c r="K14" s="35"/>
      <c r="L14" s="35"/>
      <c r="M14" s="29" t="s">
        <v>27</v>
      </c>
      <c r="N14" s="35"/>
      <c r="O14" s="216" t="str">
        <f>IF('Rekapitulace stavby'!AN13="","",'Rekapitulace stavby'!AN13)</f>
        <v>Vyplň údaj</v>
      </c>
      <c r="P14" s="185"/>
      <c r="Q14" s="35"/>
      <c r="R14" s="36"/>
    </row>
    <row r="15" spans="1:66" s="1" customFormat="1" ht="18" customHeight="1">
      <c r="B15" s="34"/>
      <c r="C15" s="35"/>
      <c r="D15" s="35"/>
      <c r="E15" s="216" t="str">
        <f>IF('Rekapitulace stavby'!E14="","",'Rekapitulace stavby'!E14)</f>
        <v>Vyplň údaj</v>
      </c>
      <c r="F15" s="217"/>
      <c r="G15" s="217"/>
      <c r="H15" s="217"/>
      <c r="I15" s="217"/>
      <c r="J15" s="217"/>
      <c r="K15" s="217"/>
      <c r="L15" s="217"/>
      <c r="M15" s="29" t="s">
        <v>28</v>
      </c>
      <c r="N15" s="35"/>
      <c r="O15" s="216" t="str">
        <f>IF('Rekapitulace stavby'!AN14="","",'Rekapitulace stavby'!AN14)</f>
        <v>Vyplň údaj</v>
      </c>
      <c r="P15" s="18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31</v>
      </c>
      <c r="E17" s="35"/>
      <c r="F17" s="35"/>
      <c r="G17" s="35"/>
      <c r="H17" s="35"/>
      <c r="I17" s="35"/>
      <c r="J17" s="35"/>
      <c r="K17" s="35"/>
      <c r="L17" s="35"/>
      <c r="M17" s="29" t="s">
        <v>27</v>
      </c>
      <c r="N17" s="35"/>
      <c r="O17" s="185" t="str">
        <f>IF('Rekapitulace stavby'!AN16="","",'Rekapitulace stavby'!AN16)</f>
        <v/>
      </c>
      <c r="P17" s="185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28</v>
      </c>
      <c r="N18" s="35"/>
      <c r="O18" s="185" t="str">
        <f>IF('Rekapitulace stavby'!AN17="","",'Rekapitulace stavby'!AN17)</f>
        <v/>
      </c>
      <c r="P18" s="18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33</v>
      </c>
      <c r="E20" s="35"/>
      <c r="F20" s="35"/>
      <c r="G20" s="35"/>
      <c r="H20" s="35"/>
      <c r="I20" s="35"/>
      <c r="J20" s="35"/>
      <c r="K20" s="35"/>
      <c r="L20" s="35"/>
      <c r="M20" s="29" t="s">
        <v>27</v>
      </c>
      <c r="N20" s="35"/>
      <c r="O20" s="185" t="s">
        <v>5</v>
      </c>
      <c r="P20" s="185"/>
      <c r="Q20" s="35"/>
      <c r="R20" s="36"/>
    </row>
    <row r="21" spans="2:18" s="1" customFormat="1" ht="18" customHeight="1">
      <c r="B21" s="34"/>
      <c r="C21" s="35"/>
      <c r="D21" s="35"/>
      <c r="E21" s="27"/>
      <c r="F21" s="35"/>
      <c r="G21" s="35"/>
      <c r="H21" s="35"/>
      <c r="I21" s="35"/>
      <c r="J21" s="35"/>
      <c r="K21" s="35"/>
      <c r="L21" s="35"/>
      <c r="M21" s="29" t="s">
        <v>28</v>
      </c>
      <c r="N21" s="35"/>
      <c r="O21" s="185" t="s">
        <v>5</v>
      </c>
      <c r="P21" s="18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73" t="s">
        <v>5</v>
      </c>
      <c r="F24" s="173"/>
      <c r="G24" s="173"/>
      <c r="H24" s="173"/>
      <c r="I24" s="173"/>
      <c r="J24" s="173"/>
      <c r="K24" s="173"/>
      <c r="L24" s="17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4" t="s">
        <v>102</v>
      </c>
      <c r="E27" s="35"/>
      <c r="F27" s="35"/>
      <c r="G27" s="35"/>
      <c r="H27" s="35"/>
      <c r="I27" s="35"/>
      <c r="J27" s="35"/>
      <c r="K27" s="35"/>
      <c r="L27" s="35"/>
      <c r="M27" s="174">
        <f>N88</f>
        <v>0</v>
      </c>
      <c r="N27" s="174"/>
      <c r="O27" s="174"/>
      <c r="P27" s="174"/>
      <c r="Q27" s="35"/>
      <c r="R27" s="36"/>
    </row>
    <row r="28" spans="2:18" s="1" customFormat="1" ht="14.45" customHeight="1">
      <c r="B28" s="34"/>
      <c r="C28" s="35"/>
      <c r="D28" s="33" t="s">
        <v>85</v>
      </c>
      <c r="E28" s="35"/>
      <c r="F28" s="35"/>
      <c r="G28" s="35"/>
      <c r="H28" s="35"/>
      <c r="I28" s="35"/>
      <c r="J28" s="35"/>
      <c r="K28" s="35"/>
      <c r="L28" s="35"/>
      <c r="M28" s="174">
        <f>N91</f>
        <v>0</v>
      </c>
      <c r="N28" s="174"/>
      <c r="O28" s="174"/>
      <c r="P28" s="174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5" t="s">
        <v>37</v>
      </c>
      <c r="E30" s="35"/>
      <c r="F30" s="35"/>
      <c r="G30" s="35"/>
      <c r="H30" s="35"/>
      <c r="I30" s="35"/>
      <c r="J30" s="35"/>
      <c r="K30" s="35"/>
      <c r="L30" s="35"/>
      <c r="M30" s="219">
        <f>ROUND(M27+M28,2)</f>
        <v>0</v>
      </c>
      <c r="N30" s="213"/>
      <c r="O30" s="213"/>
      <c r="P30" s="21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38</v>
      </c>
      <c r="E32" s="41" t="s">
        <v>39</v>
      </c>
      <c r="F32" s="42">
        <v>0.21</v>
      </c>
      <c r="G32" s="116" t="s">
        <v>40</v>
      </c>
      <c r="H32" s="220">
        <f>(SUM(BE91:BE98)+SUM(BE116:BE123))</f>
        <v>0</v>
      </c>
      <c r="I32" s="213"/>
      <c r="J32" s="213"/>
      <c r="K32" s="35"/>
      <c r="L32" s="35"/>
      <c r="M32" s="220">
        <f>ROUND((SUM(BE91:BE98)+SUM(BE116:BE123)), 2)*F32</f>
        <v>0</v>
      </c>
      <c r="N32" s="213"/>
      <c r="O32" s="213"/>
      <c r="P32" s="213"/>
      <c r="Q32" s="35"/>
      <c r="R32" s="36"/>
    </row>
    <row r="33" spans="2:18" s="1" customFormat="1" ht="14.45" customHeight="1">
      <c r="B33" s="34"/>
      <c r="C33" s="35"/>
      <c r="D33" s="35"/>
      <c r="E33" s="41" t="s">
        <v>41</v>
      </c>
      <c r="F33" s="42">
        <v>0.15</v>
      </c>
      <c r="G33" s="116" t="s">
        <v>40</v>
      </c>
      <c r="H33" s="220">
        <f>(SUM(BF91:BF98)+SUM(BF116:BF123))</f>
        <v>0</v>
      </c>
      <c r="I33" s="213"/>
      <c r="J33" s="213"/>
      <c r="K33" s="35"/>
      <c r="L33" s="35"/>
      <c r="M33" s="220">
        <f>ROUND((SUM(BF91:BF98)+SUM(BF116:BF123)), 2)*F33</f>
        <v>0</v>
      </c>
      <c r="N33" s="213"/>
      <c r="O33" s="213"/>
      <c r="P33" s="21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42</v>
      </c>
      <c r="F34" s="42">
        <v>0.21</v>
      </c>
      <c r="G34" s="116" t="s">
        <v>40</v>
      </c>
      <c r="H34" s="220">
        <f>(SUM(BG91:BG98)+SUM(BG116:BG123))</f>
        <v>0</v>
      </c>
      <c r="I34" s="213"/>
      <c r="J34" s="213"/>
      <c r="K34" s="35"/>
      <c r="L34" s="35"/>
      <c r="M34" s="220">
        <v>0</v>
      </c>
      <c r="N34" s="213"/>
      <c r="O34" s="213"/>
      <c r="P34" s="21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43</v>
      </c>
      <c r="F35" s="42">
        <v>0.15</v>
      </c>
      <c r="G35" s="116" t="s">
        <v>40</v>
      </c>
      <c r="H35" s="220">
        <f>(SUM(BH91:BH98)+SUM(BH116:BH123))</f>
        <v>0</v>
      </c>
      <c r="I35" s="213"/>
      <c r="J35" s="213"/>
      <c r="K35" s="35"/>
      <c r="L35" s="35"/>
      <c r="M35" s="220">
        <v>0</v>
      </c>
      <c r="N35" s="213"/>
      <c r="O35" s="213"/>
      <c r="P35" s="21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44</v>
      </c>
      <c r="F36" s="42">
        <v>0</v>
      </c>
      <c r="G36" s="116" t="s">
        <v>40</v>
      </c>
      <c r="H36" s="220">
        <f>(SUM(BI91:BI98)+SUM(BI116:BI123))</f>
        <v>0</v>
      </c>
      <c r="I36" s="213"/>
      <c r="J36" s="213"/>
      <c r="K36" s="35"/>
      <c r="L36" s="35"/>
      <c r="M36" s="220">
        <v>0</v>
      </c>
      <c r="N36" s="213"/>
      <c r="O36" s="213"/>
      <c r="P36" s="21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2"/>
      <c r="D38" s="117" t="s">
        <v>45</v>
      </c>
      <c r="E38" s="74"/>
      <c r="F38" s="74"/>
      <c r="G38" s="118" t="s">
        <v>46</v>
      </c>
      <c r="H38" s="119" t="s">
        <v>47</v>
      </c>
      <c r="I38" s="74"/>
      <c r="J38" s="74"/>
      <c r="K38" s="74"/>
      <c r="L38" s="221">
        <f>SUM(M30:M36)</f>
        <v>0</v>
      </c>
      <c r="M38" s="221"/>
      <c r="N38" s="221"/>
      <c r="O38" s="221"/>
      <c r="P38" s="222"/>
      <c r="Q38" s="112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1" t="s">
        <v>103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19</v>
      </c>
      <c r="D78" s="35"/>
      <c r="E78" s="35"/>
      <c r="F78" s="243" t="str">
        <f>F6</f>
        <v>Lužnice, ř. km 91,300 - 92,200, Lužnice - odstranění nánosů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35"/>
      <c r="R78" s="36"/>
    </row>
    <row r="79" spans="2:18" s="1" customFormat="1" ht="36.950000000000003" customHeight="1">
      <c r="B79" s="34"/>
      <c r="C79" s="68" t="s">
        <v>165</v>
      </c>
      <c r="D79" s="35"/>
      <c r="E79" s="35"/>
      <c r="F79" s="195" t="str">
        <f>F7</f>
        <v>2960a - Vedlešjí náklady</v>
      </c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>
      <c r="B81" s="34"/>
      <c r="C81" s="29" t="s">
        <v>23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25</v>
      </c>
      <c r="L81" s="35"/>
      <c r="M81" s="215" t="str">
        <f>IF(O9="","",O9)</f>
        <v/>
      </c>
      <c r="N81" s="215"/>
      <c r="O81" s="215"/>
      <c r="P81" s="215"/>
      <c r="Q81" s="35"/>
      <c r="R81" s="36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>
      <c r="B83" s="34"/>
      <c r="C83" s="29" t="s">
        <v>26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31</v>
      </c>
      <c r="L83" s="35"/>
      <c r="M83" s="185" t="str">
        <f>E18</f>
        <v xml:space="preserve"> </v>
      </c>
      <c r="N83" s="185"/>
      <c r="O83" s="185"/>
      <c r="P83" s="185"/>
      <c r="Q83" s="185"/>
      <c r="R83" s="36"/>
    </row>
    <row r="84" spans="2:65" s="1" customFormat="1" ht="14.45" customHeight="1">
      <c r="B84" s="34"/>
      <c r="C84" s="29" t="s">
        <v>29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33</v>
      </c>
      <c r="L84" s="35"/>
      <c r="M84" s="185">
        <f>E21</f>
        <v>0</v>
      </c>
      <c r="N84" s="185"/>
      <c r="O84" s="185"/>
      <c r="P84" s="185"/>
      <c r="Q84" s="185"/>
      <c r="R84" s="3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>
      <c r="B86" s="34"/>
      <c r="C86" s="224" t="s">
        <v>104</v>
      </c>
      <c r="D86" s="225"/>
      <c r="E86" s="225"/>
      <c r="F86" s="225"/>
      <c r="G86" s="225"/>
      <c r="H86" s="112"/>
      <c r="I86" s="112"/>
      <c r="J86" s="112"/>
      <c r="K86" s="112"/>
      <c r="L86" s="112"/>
      <c r="M86" s="112"/>
      <c r="N86" s="224" t="s">
        <v>105</v>
      </c>
      <c r="O86" s="225"/>
      <c r="P86" s="225"/>
      <c r="Q86" s="225"/>
      <c r="R86" s="3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>
      <c r="B88" s="34"/>
      <c r="C88" s="120" t="s">
        <v>106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N116</f>
        <v>0</v>
      </c>
      <c r="O88" s="226"/>
      <c r="P88" s="226"/>
      <c r="Q88" s="226"/>
      <c r="R88" s="36"/>
      <c r="AU88" s="18" t="s">
        <v>107</v>
      </c>
    </row>
    <row r="89" spans="2:65" s="6" customFormat="1" ht="24.95" customHeight="1">
      <c r="B89" s="121"/>
      <c r="C89" s="122"/>
      <c r="D89" s="123" t="s">
        <v>167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27">
        <f>N117</f>
        <v>0</v>
      </c>
      <c r="O89" s="228"/>
      <c r="P89" s="228"/>
      <c r="Q89" s="228"/>
      <c r="R89" s="124"/>
    </row>
    <row r="90" spans="2:65" s="1" customFormat="1" ht="21.75" customHeight="1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6"/>
    </row>
    <row r="91" spans="2:65" s="1" customFormat="1" ht="29.25" customHeight="1">
      <c r="B91" s="34"/>
      <c r="C91" s="120" t="s">
        <v>110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226">
        <f>ROUND(N92+N93+N94+N95+N96+N97,2)</f>
        <v>0</v>
      </c>
      <c r="O91" s="230"/>
      <c r="P91" s="230"/>
      <c r="Q91" s="230"/>
      <c r="R91" s="36"/>
      <c r="T91" s="128"/>
      <c r="U91" s="129" t="s">
        <v>38</v>
      </c>
    </row>
    <row r="92" spans="2:65" s="1" customFormat="1" ht="18" customHeight="1">
      <c r="B92" s="130"/>
      <c r="C92" s="131"/>
      <c r="D92" s="201" t="s">
        <v>111</v>
      </c>
      <c r="E92" s="212"/>
      <c r="F92" s="212"/>
      <c r="G92" s="212"/>
      <c r="H92" s="212"/>
      <c r="I92" s="131"/>
      <c r="J92" s="131"/>
      <c r="K92" s="131"/>
      <c r="L92" s="131"/>
      <c r="M92" s="131"/>
      <c r="N92" s="203">
        <f>ROUND(N88*T92,2)</f>
        <v>0</v>
      </c>
      <c r="O92" s="231"/>
      <c r="P92" s="231"/>
      <c r="Q92" s="231"/>
      <c r="R92" s="133"/>
      <c r="S92" s="134"/>
      <c r="T92" s="135"/>
      <c r="U92" s="136" t="s">
        <v>39</v>
      </c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7" t="s">
        <v>112</v>
      </c>
      <c r="AZ92" s="134"/>
      <c r="BA92" s="134"/>
      <c r="BB92" s="134"/>
      <c r="BC92" s="134"/>
      <c r="BD92" s="134"/>
      <c r="BE92" s="138">
        <f t="shared" ref="BE92:BE97" si="0">IF(U92="základní",N92,0)</f>
        <v>0</v>
      </c>
      <c r="BF92" s="138">
        <f t="shared" ref="BF92:BF97" si="1">IF(U92="snížená",N92,0)</f>
        <v>0</v>
      </c>
      <c r="BG92" s="138">
        <f t="shared" ref="BG92:BG97" si="2">IF(U92="zákl. přenesená",N92,0)</f>
        <v>0</v>
      </c>
      <c r="BH92" s="138">
        <f t="shared" ref="BH92:BH97" si="3">IF(U92="sníž. přenesená",N92,0)</f>
        <v>0</v>
      </c>
      <c r="BI92" s="138">
        <f t="shared" ref="BI92:BI97" si="4">IF(U92="nulová",N92,0)</f>
        <v>0</v>
      </c>
      <c r="BJ92" s="137" t="s">
        <v>79</v>
      </c>
      <c r="BK92" s="134"/>
      <c r="BL92" s="134"/>
      <c r="BM92" s="134"/>
    </row>
    <row r="93" spans="2:65" s="1" customFormat="1" ht="18" customHeight="1">
      <c r="B93" s="130"/>
      <c r="C93" s="131"/>
      <c r="D93" s="201" t="s">
        <v>113</v>
      </c>
      <c r="E93" s="212"/>
      <c r="F93" s="212"/>
      <c r="G93" s="212"/>
      <c r="H93" s="212"/>
      <c r="I93" s="131"/>
      <c r="J93" s="131"/>
      <c r="K93" s="131"/>
      <c r="L93" s="131"/>
      <c r="M93" s="131"/>
      <c r="N93" s="203">
        <f>ROUND(N88*T93,2)</f>
        <v>0</v>
      </c>
      <c r="O93" s="231"/>
      <c r="P93" s="231"/>
      <c r="Q93" s="231"/>
      <c r="R93" s="133"/>
      <c r="S93" s="134"/>
      <c r="T93" s="135"/>
      <c r="U93" s="136" t="s">
        <v>39</v>
      </c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7" t="s">
        <v>112</v>
      </c>
      <c r="AZ93" s="134"/>
      <c r="BA93" s="134"/>
      <c r="BB93" s="134"/>
      <c r="BC93" s="134"/>
      <c r="BD93" s="134"/>
      <c r="BE93" s="138">
        <f t="shared" si="0"/>
        <v>0</v>
      </c>
      <c r="BF93" s="138">
        <f t="shared" si="1"/>
        <v>0</v>
      </c>
      <c r="BG93" s="138">
        <f t="shared" si="2"/>
        <v>0</v>
      </c>
      <c r="BH93" s="138">
        <f t="shared" si="3"/>
        <v>0</v>
      </c>
      <c r="BI93" s="138">
        <f t="shared" si="4"/>
        <v>0</v>
      </c>
      <c r="BJ93" s="137" t="s">
        <v>79</v>
      </c>
      <c r="BK93" s="134"/>
      <c r="BL93" s="134"/>
      <c r="BM93" s="134"/>
    </row>
    <row r="94" spans="2:65" s="1" customFormat="1" ht="18" customHeight="1">
      <c r="B94" s="130"/>
      <c r="C94" s="131"/>
      <c r="D94" s="201" t="s">
        <v>114</v>
      </c>
      <c r="E94" s="212"/>
      <c r="F94" s="212"/>
      <c r="G94" s="212"/>
      <c r="H94" s="212"/>
      <c r="I94" s="131"/>
      <c r="J94" s="131"/>
      <c r="K94" s="131"/>
      <c r="L94" s="131"/>
      <c r="M94" s="131"/>
      <c r="N94" s="203">
        <f>ROUND(N88*T94,2)</f>
        <v>0</v>
      </c>
      <c r="O94" s="231"/>
      <c r="P94" s="231"/>
      <c r="Q94" s="231"/>
      <c r="R94" s="133"/>
      <c r="S94" s="134"/>
      <c r="T94" s="135"/>
      <c r="U94" s="136" t="s">
        <v>39</v>
      </c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7" t="s">
        <v>112</v>
      </c>
      <c r="AZ94" s="134"/>
      <c r="BA94" s="134"/>
      <c r="BB94" s="134"/>
      <c r="BC94" s="134"/>
      <c r="BD94" s="134"/>
      <c r="BE94" s="138">
        <f t="shared" si="0"/>
        <v>0</v>
      </c>
      <c r="BF94" s="138">
        <f t="shared" si="1"/>
        <v>0</v>
      </c>
      <c r="BG94" s="138">
        <f t="shared" si="2"/>
        <v>0</v>
      </c>
      <c r="BH94" s="138">
        <f t="shared" si="3"/>
        <v>0</v>
      </c>
      <c r="BI94" s="138">
        <f t="shared" si="4"/>
        <v>0</v>
      </c>
      <c r="BJ94" s="137" t="s">
        <v>79</v>
      </c>
      <c r="BK94" s="134"/>
      <c r="BL94" s="134"/>
      <c r="BM94" s="134"/>
    </row>
    <row r="95" spans="2:65" s="1" customFormat="1" ht="18" customHeight="1">
      <c r="B95" s="130"/>
      <c r="C95" s="131"/>
      <c r="D95" s="201" t="s">
        <v>115</v>
      </c>
      <c r="E95" s="212"/>
      <c r="F95" s="212"/>
      <c r="G95" s="212"/>
      <c r="H95" s="212"/>
      <c r="I95" s="131"/>
      <c r="J95" s="131"/>
      <c r="K95" s="131"/>
      <c r="L95" s="131"/>
      <c r="M95" s="131"/>
      <c r="N95" s="203">
        <f>ROUND(N88*T95,2)</f>
        <v>0</v>
      </c>
      <c r="O95" s="231"/>
      <c r="P95" s="231"/>
      <c r="Q95" s="231"/>
      <c r="R95" s="133"/>
      <c r="S95" s="134"/>
      <c r="T95" s="135"/>
      <c r="U95" s="136" t="s">
        <v>39</v>
      </c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7" t="s">
        <v>112</v>
      </c>
      <c r="AZ95" s="134"/>
      <c r="BA95" s="134"/>
      <c r="BB95" s="134"/>
      <c r="BC95" s="134"/>
      <c r="BD95" s="134"/>
      <c r="BE95" s="138">
        <f t="shared" si="0"/>
        <v>0</v>
      </c>
      <c r="BF95" s="138">
        <f t="shared" si="1"/>
        <v>0</v>
      </c>
      <c r="BG95" s="138">
        <f t="shared" si="2"/>
        <v>0</v>
      </c>
      <c r="BH95" s="138">
        <f t="shared" si="3"/>
        <v>0</v>
      </c>
      <c r="BI95" s="138">
        <f t="shared" si="4"/>
        <v>0</v>
      </c>
      <c r="BJ95" s="137" t="s">
        <v>79</v>
      </c>
      <c r="BK95" s="134"/>
      <c r="BL95" s="134"/>
      <c r="BM95" s="134"/>
    </row>
    <row r="96" spans="2:65" s="1" customFormat="1" ht="18" customHeight="1">
      <c r="B96" s="130"/>
      <c r="C96" s="131"/>
      <c r="D96" s="201" t="s">
        <v>116</v>
      </c>
      <c r="E96" s="212"/>
      <c r="F96" s="212"/>
      <c r="G96" s="212"/>
      <c r="H96" s="212"/>
      <c r="I96" s="131"/>
      <c r="J96" s="131"/>
      <c r="K96" s="131"/>
      <c r="L96" s="131"/>
      <c r="M96" s="131"/>
      <c r="N96" s="203">
        <f>ROUND(N88*T96,2)</f>
        <v>0</v>
      </c>
      <c r="O96" s="231"/>
      <c r="P96" s="231"/>
      <c r="Q96" s="231"/>
      <c r="R96" s="133"/>
      <c r="S96" s="134"/>
      <c r="T96" s="135"/>
      <c r="U96" s="136" t="s">
        <v>39</v>
      </c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7" t="s">
        <v>112</v>
      </c>
      <c r="AZ96" s="134"/>
      <c r="BA96" s="134"/>
      <c r="BB96" s="134"/>
      <c r="BC96" s="134"/>
      <c r="BD96" s="134"/>
      <c r="BE96" s="138">
        <f t="shared" si="0"/>
        <v>0</v>
      </c>
      <c r="BF96" s="138">
        <f t="shared" si="1"/>
        <v>0</v>
      </c>
      <c r="BG96" s="138">
        <f t="shared" si="2"/>
        <v>0</v>
      </c>
      <c r="BH96" s="138">
        <f t="shared" si="3"/>
        <v>0</v>
      </c>
      <c r="BI96" s="138">
        <f t="shared" si="4"/>
        <v>0</v>
      </c>
      <c r="BJ96" s="137" t="s">
        <v>79</v>
      </c>
      <c r="BK96" s="134"/>
      <c r="BL96" s="134"/>
      <c r="BM96" s="134"/>
    </row>
    <row r="97" spans="2:65" s="1" customFormat="1" ht="18" customHeight="1">
      <c r="B97" s="130"/>
      <c r="C97" s="131"/>
      <c r="D97" s="132" t="s">
        <v>117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03">
        <f>ROUND(N88*T97,2)</f>
        <v>0</v>
      </c>
      <c r="O97" s="231"/>
      <c r="P97" s="231"/>
      <c r="Q97" s="231"/>
      <c r="R97" s="133"/>
      <c r="S97" s="134"/>
      <c r="T97" s="139"/>
      <c r="U97" s="140" t="s">
        <v>39</v>
      </c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7" t="s">
        <v>118</v>
      </c>
      <c r="AZ97" s="134"/>
      <c r="BA97" s="134"/>
      <c r="BB97" s="134"/>
      <c r="BC97" s="134"/>
      <c r="BD97" s="134"/>
      <c r="BE97" s="138">
        <f t="shared" si="0"/>
        <v>0</v>
      </c>
      <c r="BF97" s="138">
        <f t="shared" si="1"/>
        <v>0</v>
      </c>
      <c r="BG97" s="138">
        <f t="shared" si="2"/>
        <v>0</v>
      </c>
      <c r="BH97" s="138">
        <f t="shared" si="3"/>
        <v>0</v>
      </c>
      <c r="BI97" s="138">
        <f t="shared" si="4"/>
        <v>0</v>
      </c>
      <c r="BJ97" s="137" t="s">
        <v>79</v>
      </c>
      <c r="BK97" s="134"/>
      <c r="BL97" s="134"/>
      <c r="BM97" s="134"/>
    </row>
    <row r="98" spans="2:65" s="1" customFormat="1" ht="13.5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6"/>
    </row>
    <row r="99" spans="2:65" s="1" customFormat="1" ht="29.25" customHeight="1">
      <c r="B99" s="34"/>
      <c r="C99" s="111" t="s">
        <v>94</v>
      </c>
      <c r="D99" s="112"/>
      <c r="E99" s="112"/>
      <c r="F99" s="112"/>
      <c r="G99" s="112"/>
      <c r="H99" s="112"/>
      <c r="I99" s="112"/>
      <c r="J99" s="112"/>
      <c r="K99" s="112"/>
      <c r="L99" s="211">
        <f>ROUND(SUM(N88+N91),2)</f>
        <v>0</v>
      </c>
      <c r="M99" s="211"/>
      <c r="N99" s="211"/>
      <c r="O99" s="211"/>
      <c r="P99" s="211"/>
      <c r="Q99" s="211"/>
      <c r="R99" s="36"/>
    </row>
    <row r="100" spans="2:65" s="1" customFormat="1" ht="6.95" customHeight="1"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60"/>
    </row>
    <row r="104" spans="2:65" s="1" customFormat="1" ht="6.95" customHeight="1"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3"/>
    </row>
    <row r="105" spans="2:65" s="1" customFormat="1" ht="36.950000000000003" customHeight="1">
      <c r="B105" s="34"/>
      <c r="C105" s="181" t="s">
        <v>119</v>
      </c>
      <c r="D105" s="213"/>
      <c r="E105" s="213"/>
      <c r="F105" s="213"/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36"/>
    </row>
    <row r="106" spans="2:65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65" s="1" customFormat="1" ht="30" customHeight="1">
      <c r="B107" s="34"/>
      <c r="C107" s="29" t="s">
        <v>19</v>
      </c>
      <c r="D107" s="35"/>
      <c r="E107" s="35"/>
      <c r="F107" s="243" t="str">
        <f>F6</f>
        <v>Lužnice, ř. km 91,300 - 92,200, Lužnice - odstranění nánosů</v>
      </c>
      <c r="G107" s="244"/>
      <c r="H107" s="244"/>
      <c r="I107" s="244"/>
      <c r="J107" s="244"/>
      <c r="K107" s="244"/>
      <c r="L107" s="244"/>
      <c r="M107" s="244"/>
      <c r="N107" s="244"/>
      <c r="O107" s="244"/>
      <c r="P107" s="244"/>
      <c r="Q107" s="35"/>
      <c r="R107" s="36"/>
    </row>
    <row r="108" spans="2:65" s="1" customFormat="1" ht="36.950000000000003" customHeight="1">
      <c r="B108" s="34"/>
      <c r="C108" s="68" t="s">
        <v>165</v>
      </c>
      <c r="D108" s="35"/>
      <c r="E108" s="35"/>
      <c r="F108" s="195" t="str">
        <f>F7</f>
        <v>2960a - Vedlešjí náklady</v>
      </c>
      <c r="G108" s="213"/>
      <c r="H108" s="213"/>
      <c r="I108" s="213"/>
      <c r="J108" s="213"/>
      <c r="K108" s="213"/>
      <c r="L108" s="213"/>
      <c r="M108" s="213"/>
      <c r="N108" s="213"/>
      <c r="O108" s="213"/>
      <c r="P108" s="213"/>
      <c r="Q108" s="35"/>
      <c r="R108" s="36"/>
    </row>
    <row r="109" spans="2:65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5" s="1" customFormat="1" ht="18" customHeight="1">
      <c r="B110" s="34"/>
      <c r="C110" s="29" t="s">
        <v>23</v>
      </c>
      <c r="D110" s="35"/>
      <c r="E110" s="35"/>
      <c r="F110" s="27" t="str">
        <f>F9</f>
        <v xml:space="preserve"> </v>
      </c>
      <c r="G110" s="35"/>
      <c r="H110" s="35"/>
      <c r="I110" s="35"/>
      <c r="J110" s="35"/>
      <c r="K110" s="29" t="s">
        <v>25</v>
      </c>
      <c r="L110" s="35"/>
      <c r="M110" s="215" t="str">
        <f>IF(O9="","",O9)</f>
        <v/>
      </c>
      <c r="N110" s="215"/>
      <c r="O110" s="215"/>
      <c r="P110" s="215"/>
      <c r="Q110" s="35"/>
      <c r="R110" s="36"/>
    </row>
    <row r="111" spans="2:65" s="1" customFormat="1" ht="6.9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>
      <c r="B112" s="34"/>
      <c r="C112" s="29" t="s">
        <v>26</v>
      </c>
      <c r="D112" s="35"/>
      <c r="E112" s="35"/>
      <c r="F112" s="27" t="str">
        <f>E12</f>
        <v xml:space="preserve"> </v>
      </c>
      <c r="G112" s="35"/>
      <c r="H112" s="35"/>
      <c r="I112" s="35"/>
      <c r="J112" s="35"/>
      <c r="K112" s="29" t="s">
        <v>31</v>
      </c>
      <c r="L112" s="35"/>
      <c r="M112" s="185" t="str">
        <f>E18</f>
        <v xml:space="preserve"> </v>
      </c>
      <c r="N112" s="185"/>
      <c r="O112" s="185"/>
      <c r="P112" s="185"/>
      <c r="Q112" s="185"/>
      <c r="R112" s="36"/>
    </row>
    <row r="113" spans="2:65" s="1" customFormat="1" ht="14.45" customHeight="1">
      <c r="B113" s="34"/>
      <c r="C113" s="29" t="s">
        <v>29</v>
      </c>
      <c r="D113" s="35"/>
      <c r="E113" s="35"/>
      <c r="F113" s="27" t="str">
        <f>IF(E15="","",E15)</f>
        <v>Vyplň údaj</v>
      </c>
      <c r="G113" s="35"/>
      <c r="H113" s="35"/>
      <c r="I113" s="35"/>
      <c r="J113" s="35"/>
      <c r="K113" s="29" t="s">
        <v>33</v>
      </c>
      <c r="L113" s="35"/>
      <c r="M113" s="185">
        <f>E21</f>
        <v>0</v>
      </c>
      <c r="N113" s="185"/>
      <c r="O113" s="185"/>
      <c r="P113" s="185"/>
      <c r="Q113" s="185"/>
      <c r="R113" s="36"/>
    </row>
    <row r="114" spans="2:65" s="1" customFormat="1" ht="10.3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8" customFormat="1" ht="29.25" customHeight="1">
      <c r="B115" s="141"/>
      <c r="C115" s="142" t="s">
        <v>120</v>
      </c>
      <c r="D115" s="143" t="s">
        <v>121</v>
      </c>
      <c r="E115" s="143" t="s">
        <v>56</v>
      </c>
      <c r="F115" s="232" t="s">
        <v>122</v>
      </c>
      <c r="G115" s="232"/>
      <c r="H115" s="232"/>
      <c r="I115" s="232"/>
      <c r="J115" s="143" t="s">
        <v>123</v>
      </c>
      <c r="K115" s="143" t="s">
        <v>124</v>
      </c>
      <c r="L115" s="232" t="s">
        <v>125</v>
      </c>
      <c r="M115" s="232"/>
      <c r="N115" s="232" t="s">
        <v>105</v>
      </c>
      <c r="O115" s="232"/>
      <c r="P115" s="232"/>
      <c r="Q115" s="233"/>
      <c r="R115" s="144"/>
      <c r="T115" s="75" t="s">
        <v>126</v>
      </c>
      <c r="U115" s="76" t="s">
        <v>38</v>
      </c>
      <c r="V115" s="76" t="s">
        <v>127</v>
      </c>
      <c r="W115" s="76" t="s">
        <v>128</v>
      </c>
      <c r="X115" s="76" t="s">
        <v>129</v>
      </c>
      <c r="Y115" s="76" t="s">
        <v>130</v>
      </c>
      <c r="Z115" s="76" t="s">
        <v>131</v>
      </c>
      <c r="AA115" s="77" t="s">
        <v>132</v>
      </c>
    </row>
    <row r="116" spans="2:65" s="1" customFormat="1" ht="29.25" customHeight="1">
      <c r="B116" s="34"/>
      <c r="C116" s="79" t="s">
        <v>102</v>
      </c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234">
        <f>BK116</f>
        <v>0</v>
      </c>
      <c r="O116" s="235"/>
      <c r="P116" s="235"/>
      <c r="Q116" s="235"/>
      <c r="R116" s="36"/>
      <c r="T116" s="78"/>
      <c r="U116" s="50"/>
      <c r="V116" s="50"/>
      <c r="W116" s="145">
        <f>W117+W124</f>
        <v>0</v>
      </c>
      <c r="X116" s="50"/>
      <c r="Y116" s="145">
        <f>Y117+Y124</f>
        <v>0</v>
      </c>
      <c r="Z116" s="50"/>
      <c r="AA116" s="146">
        <f>AA117+AA124</f>
        <v>0</v>
      </c>
      <c r="AT116" s="18" t="s">
        <v>73</v>
      </c>
      <c r="AU116" s="18" t="s">
        <v>107</v>
      </c>
      <c r="BK116" s="147">
        <f>BK117+BK124</f>
        <v>0</v>
      </c>
    </row>
    <row r="117" spans="2:65" s="9" customFormat="1" ht="37.35" customHeight="1">
      <c r="B117" s="148"/>
      <c r="C117" s="149"/>
      <c r="D117" s="150" t="s">
        <v>167</v>
      </c>
      <c r="E117" s="150"/>
      <c r="F117" s="150"/>
      <c r="G117" s="150"/>
      <c r="H117" s="150"/>
      <c r="I117" s="150"/>
      <c r="J117" s="150"/>
      <c r="K117" s="150"/>
      <c r="L117" s="150"/>
      <c r="M117" s="150"/>
      <c r="N117" s="245">
        <f>BK117</f>
        <v>0</v>
      </c>
      <c r="O117" s="246"/>
      <c r="P117" s="246"/>
      <c r="Q117" s="246"/>
      <c r="R117" s="151"/>
      <c r="T117" s="152"/>
      <c r="U117" s="149"/>
      <c r="V117" s="149"/>
      <c r="W117" s="153">
        <f>SUM(W118:W123)</f>
        <v>0</v>
      </c>
      <c r="X117" s="149"/>
      <c r="Y117" s="153">
        <f>SUM(Y118:Y123)</f>
        <v>0</v>
      </c>
      <c r="Z117" s="149"/>
      <c r="AA117" s="154">
        <f>SUM(AA118:AA123)</f>
        <v>0</v>
      </c>
      <c r="AR117" s="155" t="s">
        <v>150</v>
      </c>
      <c r="AT117" s="156" t="s">
        <v>73</v>
      </c>
      <c r="AU117" s="156" t="s">
        <v>74</v>
      </c>
      <c r="AY117" s="155" t="s">
        <v>133</v>
      </c>
      <c r="BK117" s="157">
        <f>SUM(BK118:BK123)</f>
        <v>0</v>
      </c>
    </row>
    <row r="118" spans="2:65" s="1" customFormat="1" ht="16.5" customHeight="1">
      <c r="B118" s="130"/>
      <c r="C118" s="159" t="s">
        <v>79</v>
      </c>
      <c r="D118" s="159" t="s">
        <v>134</v>
      </c>
      <c r="E118" s="160" t="s">
        <v>168</v>
      </c>
      <c r="F118" s="223" t="s">
        <v>111</v>
      </c>
      <c r="G118" s="223"/>
      <c r="H118" s="223"/>
      <c r="I118" s="223"/>
      <c r="J118" s="161" t="s">
        <v>169</v>
      </c>
      <c r="K118" s="162">
        <v>1</v>
      </c>
      <c r="L118" s="239">
        <v>0</v>
      </c>
      <c r="M118" s="239"/>
      <c r="N118" s="240">
        <f t="shared" ref="N118:N123" si="5">ROUND(L118*K118,2)</f>
        <v>0</v>
      </c>
      <c r="O118" s="240"/>
      <c r="P118" s="240"/>
      <c r="Q118" s="240"/>
      <c r="R118" s="133"/>
      <c r="T118" s="163" t="s">
        <v>5</v>
      </c>
      <c r="U118" s="43" t="s">
        <v>39</v>
      </c>
      <c r="V118" s="35"/>
      <c r="W118" s="164">
        <f t="shared" ref="W118:W123" si="6">V118*K118</f>
        <v>0</v>
      </c>
      <c r="X118" s="164">
        <v>0</v>
      </c>
      <c r="Y118" s="164">
        <f t="shared" ref="Y118:Y123" si="7">X118*K118</f>
        <v>0</v>
      </c>
      <c r="Z118" s="164">
        <v>0</v>
      </c>
      <c r="AA118" s="165">
        <f t="shared" ref="AA118:AA123" si="8">Z118*K118</f>
        <v>0</v>
      </c>
      <c r="AR118" s="18" t="s">
        <v>138</v>
      </c>
      <c r="AT118" s="18" t="s">
        <v>134</v>
      </c>
      <c r="AU118" s="18" t="s">
        <v>79</v>
      </c>
      <c r="AY118" s="18" t="s">
        <v>133</v>
      </c>
      <c r="BE118" s="104">
        <f t="shared" ref="BE118:BE123" si="9">IF(U118="základní",N118,0)</f>
        <v>0</v>
      </c>
      <c r="BF118" s="104">
        <f t="shared" ref="BF118:BF123" si="10">IF(U118="snížená",N118,0)</f>
        <v>0</v>
      </c>
      <c r="BG118" s="104">
        <f t="shared" ref="BG118:BG123" si="11">IF(U118="zákl. přenesená",N118,0)</f>
        <v>0</v>
      </c>
      <c r="BH118" s="104">
        <f t="shared" ref="BH118:BH123" si="12">IF(U118="sníž. přenesená",N118,0)</f>
        <v>0</v>
      </c>
      <c r="BI118" s="104">
        <f t="shared" ref="BI118:BI123" si="13">IF(U118="nulová",N118,0)</f>
        <v>0</v>
      </c>
      <c r="BJ118" s="18" t="s">
        <v>79</v>
      </c>
      <c r="BK118" s="104">
        <f t="shared" ref="BK118:BK123" si="14">ROUND(L118*K118,2)</f>
        <v>0</v>
      </c>
      <c r="BL118" s="18" t="s">
        <v>138</v>
      </c>
      <c r="BM118" s="18" t="s">
        <v>170</v>
      </c>
    </row>
    <row r="119" spans="2:65" s="1" customFormat="1" ht="25.5" customHeight="1">
      <c r="B119" s="130"/>
      <c r="C119" s="159" t="s">
        <v>100</v>
      </c>
      <c r="D119" s="159" t="s">
        <v>134</v>
      </c>
      <c r="E119" s="160" t="s">
        <v>171</v>
      </c>
      <c r="F119" s="223" t="s">
        <v>172</v>
      </c>
      <c r="G119" s="223"/>
      <c r="H119" s="223"/>
      <c r="I119" s="223"/>
      <c r="J119" s="161" t="s">
        <v>169</v>
      </c>
      <c r="K119" s="162">
        <v>1</v>
      </c>
      <c r="L119" s="239">
        <v>0</v>
      </c>
      <c r="M119" s="239"/>
      <c r="N119" s="240">
        <f t="shared" si="5"/>
        <v>0</v>
      </c>
      <c r="O119" s="240"/>
      <c r="P119" s="240"/>
      <c r="Q119" s="240"/>
      <c r="R119" s="133"/>
      <c r="T119" s="163" t="s">
        <v>5</v>
      </c>
      <c r="U119" s="43" t="s">
        <v>39</v>
      </c>
      <c r="V119" s="35"/>
      <c r="W119" s="164">
        <f t="shared" si="6"/>
        <v>0</v>
      </c>
      <c r="X119" s="164">
        <v>0</v>
      </c>
      <c r="Y119" s="164">
        <f t="shared" si="7"/>
        <v>0</v>
      </c>
      <c r="Z119" s="164">
        <v>0</v>
      </c>
      <c r="AA119" s="165">
        <f t="shared" si="8"/>
        <v>0</v>
      </c>
      <c r="AR119" s="18" t="s">
        <v>138</v>
      </c>
      <c r="AT119" s="18" t="s">
        <v>134</v>
      </c>
      <c r="AU119" s="18" t="s">
        <v>79</v>
      </c>
      <c r="AY119" s="18" t="s">
        <v>133</v>
      </c>
      <c r="BE119" s="104">
        <f t="shared" si="9"/>
        <v>0</v>
      </c>
      <c r="BF119" s="104">
        <f t="shared" si="10"/>
        <v>0</v>
      </c>
      <c r="BG119" s="104">
        <f t="shared" si="11"/>
        <v>0</v>
      </c>
      <c r="BH119" s="104">
        <f t="shared" si="12"/>
        <v>0</v>
      </c>
      <c r="BI119" s="104">
        <f t="shared" si="13"/>
        <v>0</v>
      </c>
      <c r="BJ119" s="18" t="s">
        <v>79</v>
      </c>
      <c r="BK119" s="104">
        <f t="shared" si="14"/>
        <v>0</v>
      </c>
      <c r="BL119" s="18" t="s">
        <v>138</v>
      </c>
      <c r="BM119" s="18" t="s">
        <v>173</v>
      </c>
    </row>
    <row r="120" spans="2:65" s="1" customFormat="1" ht="25.5" customHeight="1">
      <c r="B120" s="130"/>
      <c r="C120" s="159" t="s">
        <v>143</v>
      </c>
      <c r="D120" s="159" t="s">
        <v>134</v>
      </c>
      <c r="E120" s="160" t="s">
        <v>174</v>
      </c>
      <c r="F120" s="223" t="s">
        <v>175</v>
      </c>
      <c r="G120" s="223"/>
      <c r="H120" s="223"/>
      <c r="I120" s="223"/>
      <c r="J120" s="161" t="s">
        <v>169</v>
      </c>
      <c r="K120" s="162">
        <v>1</v>
      </c>
      <c r="L120" s="239">
        <v>0</v>
      </c>
      <c r="M120" s="239"/>
      <c r="N120" s="240">
        <f t="shared" si="5"/>
        <v>0</v>
      </c>
      <c r="O120" s="240"/>
      <c r="P120" s="240"/>
      <c r="Q120" s="240"/>
      <c r="R120" s="133"/>
      <c r="T120" s="163" t="s">
        <v>5</v>
      </c>
      <c r="U120" s="43" t="s">
        <v>39</v>
      </c>
      <c r="V120" s="35"/>
      <c r="W120" s="164">
        <f t="shared" si="6"/>
        <v>0</v>
      </c>
      <c r="X120" s="164">
        <v>0</v>
      </c>
      <c r="Y120" s="164">
        <f t="shared" si="7"/>
        <v>0</v>
      </c>
      <c r="Z120" s="164">
        <v>0</v>
      </c>
      <c r="AA120" s="165">
        <f t="shared" si="8"/>
        <v>0</v>
      </c>
      <c r="AR120" s="18" t="s">
        <v>138</v>
      </c>
      <c r="AT120" s="18" t="s">
        <v>134</v>
      </c>
      <c r="AU120" s="18" t="s">
        <v>79</v>
      </c>
      <c r="AY120" s="18" t="s">
        <v>133</v>
      </c>
      <c r="BE120" s="104">
        <f t="shared" si="9"/>
        <v>0</v>
      </c>
      <c r="BF120" s="104">
        <f t="shared" si="10"/>
        <v>0</v>
      </c>
      <c r="BG120" s="104">
        <f t="shared" si="11"/>
        <v>0</v>
      </c>
      <c r="BH120" s="104">
        <f t="shared" si="12"/>
        <v>0</v>
      </c>
      <c r="BI120" s="104">
        <f t="shared" si="13"/>
        <v>0</v>
      </c>
      <c r="BJ120" s="18" t="s">
        <v>79</v>
      </c>
      <c r="BK120" s="104">
        <f t="shared" si="14"/>
        <v>0</v>
      </c>
      <c r="BL120" s="18" t="s">
        <v>138</v>
      </c>
      <c r="BM120" s="18" t="s">
        <v>176</v>
      </c>
    </row>
    <row r="121" spans="2:65" s="1" customFormat="1" ht="16.5" customHeight="1">
      <c r="B121" s="130"/>
      <c r="C121" s="159" t="s">
        <v>138</v>
      </c>
      <c r="D121" s="159" t="s">
        <v>134</v>
      </c>
      <c r="E121" s="160" t="s">
        <v>177</v>
      </c>
      <c r="F121" s="223" t="s">
        <v>178</v>
      </c>
      <c r="G121" s="223"/>
      <c r="H121" s="223"/>
      <c r="I121" s="223"/>
      <c r="J121" s="161" t="s">
        <v>169</v>
      </c>
      <c r="K121" s="162">
        <v>1</v>
      </c>
      <c r="L121" s="239">
        <v>0</v>
      </c>
      <c r="M121" s="239"/>
      <c r="N121" s="240">
        <f t="shared" si="5"/>
        <v>0</v>
      </c>
      <c r="O121" s="240"/>
      <c r="P121" s="240"/>
      <c r="Q121" s="240"/>
      <c r="R121" s="133"/>
      <c r="T121" s="163" t="s">
        <v>5</v>
      </c>
      <c r="U121" s="43" t="s">
        <v>39</v>
      </c>
      <c r="V121" s="35"/>
      <c r="W121" s="164">
        <f t="shared" si="6"/>
        <v>0</v>
      </c>
      <c r="X121" s="164">
        <v>0</v>
      </c>
      <c r="Y121" s="164">
        <f t="shared" si="7"/>
        <v>0</v>
      </c>
      <c r="Z121" s="164">
        <v>0</v>
      </c>
      <c r="AA121" s="165">
        <f t="shared" si="8"/>
        <v>0</v>
      </c>
      <c r="AR121" s="18" t="s">
        <v>138</v>
      </c>
      <c r="AT121" s="18" t="s">
        <v>134</v>
      </c>
      <c r="AU121" s="18" t="s">
        <v>79</v>
      </c>
      <c r="AY121" s="18" t="s">
        <v>133</v>
      </c>
      <c r="BE121" s="104">
        <f t="shared" si="9"/>
        <v>0</v>
      </c>
      <c r="BF121" s="104">
        <f t="shared" si="10"/>
        <v>0</v>
      </c>
      <c r="BG121" s="104">
        <f t="shared" si="11"/>
        <v>0</v>
      </c>
      <c r="BH121" s="104">
        <f t="shared" si="12"/>
        <v>0</v>
      </c>
      <c r="BI121" s="104">
        <f t="shared" si="13"/>
        <v>0</v>
      </c>
      <c r="BJ121" s="18" t="s">
        <v>79</v>
      </c>
      <c r="BK121" s="104">
        <f t="shared" si="14"/>
        <v>0</v>
      </c>
      <c r="BL121" s="18" t="s">
        <v>138</v>
      </c>
      <c r="BM121" s="18" t="s">
        <v>179</v>
      </c>
    </row>
    <row r="122" spans="2:65" s="1" customFormat="1" ht="25.5" customHeight="1">
      <c r="B122" s="130"/>
      <c r="C122" s="159" t="s">
        <v>150</v>
      </c>
      <c r="D122" s="159" t="s">
        <v>134</v>
      </c>
      <c r="E122" s="160" t="s">
        <v>180</v>
      </c>
      <c r="F122" s="223" t="s">
        <v>181</v>
      </c>
      <c r="G122" s="223"/>
      <c r="H122" s="223"/>
      <c r="I122" s="223"/>
      <c r="J122" s="161" t="s">
        <v>169</v>
      </c>
      <c r="K122" s="162">
        <v>1</v>
      </c>
      <c r="L122" s="239">
        <v>0</v>
      </c>
      <c r="M122" s="239"/>
      <c r="N122" s="240">
        <f t="shared" si="5"/>
        <v>0</v>
      </c>
      <c r="O122" s="240"/>
      <c r="P122" s="240"/>
      <c r="Q122" s="240"/>
      <c r="R122" s="133"/>
      <c r="T122" s="163" t="s">
        <v>5</v>
      </c>
      <c r="U122" s="43" t="s">
        <v>39</v>
      </c>
      <c r="V122" s="35"/>
      <c r="W122" s="164">
        <f t="shared" si="6"/>
        <v>0</v>
      </c>
      <c r="X122" s="164">
        <v>0</v>
      </c>
      <c r="Y122" s="164">
        <f t="shared" si="7"/>
        <v>0</v>
      </c>
      <c r="Z122" s="164">
        <v>0</v>
      </c>
      <c r="AA122" s="165">
        <f t="shared" si="8"/>
        <v>0</v>
      </c>
      <c r="AR122" s="18" t="s">
        <v>138</v>
      </c>
      <c r="AT122" s="18" t="s">
        <v>134</v>
      </c>
      <c r="AU122" s="18" t="s">
        <v>79</v>
      </c>
      <c r="AY122" s="18" t="s">
        <v>133</v>
      </c>
      <c r="BE122" s="104">
        <f t="shared" si="9"/>
        <v>0</v>
      </c>
      <c r="BF122" s="104">
        <f t="shared" si="10"/>
        <v>0</v>
      </c>
      <c r="BG122" s="104">
        <f t="shared" si="11"/>
        <v>0</v>
      </c>
      <c r="BH122" s="104">
        <f t="shared" si="12"/>
        <v>0</v>
      </c>
      <c r="BI122" s="104">
        <f t="shared" si="13"/>
        <v>0</v>
      </c>
      <c r="BJ122" s="18" t="s">
        <v>79</v>
      </c>
      <c r="BK122" s="104">
        <f t="shared" si="14"/>
        <v>0</v>
      </c>
      <c r="BL122" s="18" t="s">
        <v>138</v>
      </c>
      <c r="BM122" s="18" t="s">
        <v>182</v>
      </c>
    </row>
    <row r="123" spans="2:65" s="1" customFormat="1" ht="16.5" customHeight="1">
      <c r="B123" s="130"/>
      <c r="C123" s="159" t="s">
        <v>154</v>
      </c>
      <c r="D123" s="159" t="s">
        <v>134</v>
      </c>
      <c r="E123" s="160" t="s">
        <v>183</v>
      </c>
      <c r="F123" s="223" t="s">
        <v>184</v>
      </c>
      <c r="G123" s="223"/>
      <c r="H123" s="223"/>
      <c r="I123" s="223"/>
      <c r="J123" s="161" t="s">
        <v>169</v>
      </c>
      <c r="K123" s="162">
        <v>1</v>
      </c>
      <c r="L123" s="239">
        <v>0</v>
      </c>
      <c r="M123" s="239"/>
      <c r="N123" s="240">
        <f t="shared" si="5"/>
        <v>0</v>
      </c>
      <c r="O123" s="240"/>
      <c r="P123" s="240"/>
      <c r="Q123" s="240"/>
      <c r="R123" s="133"/>
      <c r="T123" s="163" t="s">
        <v>5</v>
      </c>
      <c r="U123" s="43" t="s">
        <v>39</v>
      </c>
      <c r="V123" s="35"/>
      <c r="W123" s="164">
        <f t="shared" si="6"/>
        <v>0</v>
      </c>
      <c r="X123" s="164">
        <v>0</v>
      </c>
      <c r="Y123" s="164">
        <f t="shared" si="7"/>
        <v>0</v>
      </c>
      <c r="Z123" s="164">
        <v>0</v>
      </c>
      <c r="AA123" s="165">
        <f t="shared" si="8"/>
        <v>0</v>
      </c>
      <c r="AR123" s="18" t="s">
        <v>138</v>
      </c>
      <c r="AT123" s="18" t="s">
        <v>134</v>
      </c>
      <c r="AU123" s="18" t="s">
        <v>79</v>
      </c>
      <c r="AY123" s="18" t="s">
        <v>133</v>
      </c>
      <c r="BE123" s="104">
        <f t="shared" si="9"/>
        <v>0</v>
      </c>
      <c r="BF123" s="104">
        <f t="shared" si="10"/>
        <v>0</v>
      </c>
      <c r="BG123" s="104">
        <f t="shared" si="11"/>
        <v>0</v>
      </c>
      <c r="BH123" s="104">
        <f t="shared" si="12"/>
        <v>0</v>
      </c>
      <c r="BI123" s="104">
        <f t="shared" si="13"/>
        <v>0</v>
      </c>
      <c r="BJ123" s="18" t="s">
        <v>79</v>
      </c>
      <c r="BK123" s="104">
        <f t="shared" si="14"/>
        <v>0</v>
      </c>
      <c r="BL123" s="18" t="s">
        <v>138</v>
      </c>
      <c r="BM123" s="18" t="s">
        <v>185</v>
      </c>
    </row>
    <row r="124" spans="2:65" s="1" customFormat="1" ht="49.9" customHeight="1">
      <c r="B124" s="34"/>
      <c r="C124" s="35"/>
      <c r="D124" s="150" t="s">
        <v>163</v>
      </c>
      <c r="E124" s="35"/>
      <c r="F124" s="35"/>
      <c r="G124" s="35"/>
      <c r="H124" s="35"/>
      <c r="I124" s="35"/>
      <c r="J124" s="35"/>
      <c r="K124" s="35"/>
      <c r="L124" s="35"/>
      <c r="M124" s="35"/>
      <c r="N124" s="241">
        <f>BK124</f>
        <v>0</v>
      </c>
      <c r="O124" s="242"/>
      <c r="P124" s="242"/>
      <c r="Q124" s="242"/>
      <c r="R124" s="36"/>
      <c r="T124" s="166"/>
      <c r="U124" s="55"/>
      <c r="V124" s="55"/>
      <c r="W124" s="55"/>
      <c r="X124" s="55"/>
      <c r="Y124" s="55"/>
      <c r="Z124" s="55"/>
      <c r="AA124" s="57"/>
      <c r="AT124" s="18" t="s">
        <v>73</v>
      </c>
      <c r="AU124" s="18" t="s">
        <v>74</v>
      </c>
      <c r="AY124" s="18" t="s">
        <v>164</v>
      </c>
      <c r="BK124" s="104">
        <v>0</v>
      </c>
    </row>
    <row r="125" spans="2:65" s="1" customFormat="1" ht="6.95" customHeight="1">
      <c r="B125" s="58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60"/>
    </row>
  </sheetData>
  <mergeCells count="84">
    <mergeCell ref="H1:K1"/>
    <mergeCell ref="C2:Q2"/>
    <mergeCell ref="C4:Q4"/>
    <mergeCell ref="F6:P6"/>
    <mergeCell ref="F7:P7"/>
    <mergeCell ref="N116:Q116"/>
    <mergeCell ref="N117:Q117"/>
    <mergeCell ref="F118:I118"/>
    <mergeCell ref="F120:I120"/>
    <mergeCell ref="L118:M118"/>
    <mergeCell ref="N118:Q118"/>
    <mergeCell ref="F119:I119"/>
    <mergeCell ref="L119:M119"/>
    <mergeCell ref="N119:Q119"/>
    <mergeCell ref="L120:M120"/>
    <mergeCell ref="N120:Q120"/>
    <mergeCell ref="F108:P108"/>
    <mergeCell ref="M110:P110"/>
    <mergeCell ref="M112:Q112"/>
    <mergeCell ref="M113:Q113"/>
    <mergeCell ref="F115:I115"/>
    <mergeCell ref="L115:M115"/>
    <mergeCell ref="N115:Q115"/>
    <mergeCell ref="N95:Q95"/>
    <mergeCell ref="N96:Q96"/>
    <mergeCell ref="L99:Q99"/>
    <mergeCell ref="C105:Q105"/>
    <mergeCell ref="F107:P107"/>
    <mergeCell ref="N124:Q124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1:Q91"/>
    <mergeCell ref="N97:Q97"/>
    <mergeCell ref="N92:Q92"/>
    <mergeCell ref="N93:Q93"/>
    <mergeCell ref="N94:Q94"/>
    <mergeCell ref="F123:I123"/>
    <mergeCell ref="F122:I122"/>
    <mergeCell ref="F121:I121"/>
    <mergeCell ref="L121:M121"/>
    <mergeCell ref="N121:Q121"/>
    <mergeCell ref="L122:M122"/>
    <mergeCell ref="N122:Q122"/>
    <mergeCell ref="L123:M123"/>
    <mergeCell ref="N123:Q123"/>
    <mergeCell ref="H35:J35"/>
    <mergeCell ref="M35:P35"/>
    <mergeCell ref="H36:J36"/>
    <mergeCell ref="M36:P36"/>
    <mergeCell ref="L38:P38"/>
    <mergeCell ref="H32:J32"/>
    <mergeCell ref="M32:P32"/>
    <mergeCell ref="H33:J33"/>
    <mergeCell ref="M33:P33"/>
    <mergeCell ref="H34:J34"/>
    <mergeCell ref="M34:P34"/>
    <mergeCell ref="E24:L24"/>
    <mergeCell ref="S2:AC2"/>
    <mergeCell ref="M27:P27"/>
    <mergeCell ref="M28:P28"/>
    <mergeCell ref="M30:P30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D94:H94"/>
    <mergeCell ref="D92:H92"/>
    <mergeCell ref="D93:H93"/>
    <mergeCell ref="D95:H95"/>
    <mergeCell ref="D96:H96"/>
  </mergeCell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5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95</v>
      </c>
      <c r="G1" s="13"/>
      <c r="H1" s="218" t="s">
        <v>96</v>
      </c>
      <c r="I1" s="218"/>
      <c r="J1" s="218"/>
      <c r="K1" s="218"/>
      <c r="L1" s="13" t="s">
        <v>97</v>
      </c>
      <c r="M1" s="11"/>
      <c r="N1" s="11"/>
      <c r="O1" s="12" t="s">
        <v>98</v>
      </c>
      <c r="P1" s="11"/>
      <c r="Q1" s="11"/>
      <c r="R1" s="11"/>
      <c r="S1" s="13" t="s">
        <v>99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9" t="s">
        <v>7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8" t="s">
        <v>86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100</v>
      </c>
    </row>
    <row r="4" spans="1:66" ht="36.950000000000003" customHeight="1">
      <c r="B4" s="22"/>
      <c r="C4" s="181" t="s">
        <v>101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43" t="str">
        <f>'Rekapitulace stavby'!K6</f>
        <v>Lužnice, ř. km 91,300 - 92,200, Lužnice - odstranění nánosů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5"/>
      <c r="R6" s="23"/>
    </row>
    <row r="7" spans="1:66" s="1" customFormat="1" ht="32.85" customHeight="1">
      <c r="B7" s="34"/>
      <c r="C7" s="35"/>
      <c r="D7" s="28" t="s">
        <v>165</v>
      </c>
      <c r="E7" s="35"/>
      <c r="F7" s="190" t="s">
        <v>186</v>
      </c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14"/>
      <c r="P9" s="215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26</v>
      </c>
      <c r="E11" s="35"/>
      <c r="F11" s="35"/>
      <c r="G11" s="35"/>
      <c r="H11" s="35"/>
      <c r="I11" s="35"/>
      <c r="J11" s="35"/>
      <c r="K11" s="35"/>
      <c r="L11" s="35"/>
      <c r="M11" s="29" t="s">
        <v>27</v>
      </c>
      <c r="N11" s="35"/>
      <c r="O11" s="185" t="str">
        <f>IF('Rekapitulace stavby'!AN10="","",'Rekapitulace stavby'!AN10)</f>
        <v/>
      </c>
      <c r="P11" s="185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28</v>
      </c>
      <c r="N12" s="35"/>
      <c r="O12" s="185" t="str">
        <f>IF('Rekapitulace stavby'!AN11="","",'Rekapitulace stavby'!AN11)</f>
        <v/>
      </c>
      <c r="P12" s="185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29</v>
      </c>
      <c r="E14" s="35"/>
      <c r="F14" s="35"/>
      <c r="G14" s="35"/>
      <c r="H14" s="35"/>
      <c r="I14" s="35"/>
      <c r="J14" s="35"/>
      <c r="K14" s="35"/>
      <c r="L14" s="35"/>
      <c r="M14" s="29" t="s">
        <v>27</v>
      </c>
      <c r="N14" s="35"/>
      <c r="O14" s="216" t="str">
        <f>IF('Rekapitulace stavby'!AN13="","",'Rekapitulace stavby'!AN13)</f>
        <v>Vyplň údaj</v>
      </c>
      <c r="P14" s="185"/>
      <c r="Q14" s="35"/>
      <c r="R14" s="36"/>
    </row>
    <row r="15" spans="1:66" s="1" customFormat="1" ht="18" customHeight="1">
      <c r="B15" s="34"/>
      <c r="C15" s="35"/>
      <c r="D15" s="35"/>
      <c r="E15" s="216" t="str">
        <f>IF('Rekapitulace stavby'!E14="","",'Rekapitulace stavby'!E14)</f>
        <v>Vyplň údaj</v>
      </c>
      <c r="F15" s="217"/>
      <c r="G15" s="217"/>
      <c r="H15" s="217"/>
      <c r="I15" s="217"/>
      <c r="J15" s="217"/>
      <c r="K15" s="217"/>
      <c r="L15" s="217"/>
      <c r="M15" s="29" t="s">
        <v>28</v>
      </c>
      <c r="N15" s="35"/>
      <c r="O15" s="216" t="str">
        <f>IF('Rekapitulace stavby'!AN14="","",'Rekapitulace stavby'!AN14)</f>
        <v>Vyplň údaj</v>
      </c>
      <c r="P15" s="185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31</v>
      </c>
      <c r="E17" s="35"/>
      <c r="F17" s="35"/>
      <c r="G17" s="35"/>
      <c r="H17" s="35"/>
      <c r="I17" s="35"/>
      <c r="J17" s="35"/>
      <c r="K17" s="35"/>
      <c r="L17" s="35"/>
      <c r="M17" s="29" t="s">
        <v>27</v>
      </c>
      <c r="N17" s="35"/>
      <c r="O17" s="185" t="str">
        <f>IF('Rekapitulace stavby'!AN16="","",'Rekapitulace stavby'!AN16)</f>
        <v/>
      </c>
      <c r="P17" s="185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28</v>
      </c>
      <c r="N18" s="35"/>
      <c r="O18" s="185" t="str">
        <f>IF('Rekapitulace stavby'!AN17="","",'Rekapitulace stavby'!AN17)</f>
        <v/>
      </c>
      <c r="P18" s="185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33</v>
      </c>
      <c r="E20" s="35"/>
      <c r="F20" s="35"/>
      <c r="G20" s="35"/>
      <c r="H20" s="35"/>
      <c r="I20" s="35"/>
      <c r="J20" s="35"/>
      <c r="K20" s="35"/>
      <c r="L20" s="35"/>
      <c r="M20" s="29" t="s">
        <v>27</v>
      </c>
      <c r="N20" s="35"/>
      <c r="O20" s="185" t="s">
        <v>5</v>
      </c>
      <c r="P20" s="185"/>
      <c r="Q20" s="35"/>
      <c r="R20" s="36"/>
    </row>
    <row r="21" spans="2:18" s="1" customFormat="1" ht="18" customHeight="1">
      <c r="B21" s="34"/>
      <c r="C21" s="35"/>
      <c r="D21" s="35"/>
      <c r="E21" s="27"/>
      <c r="F21" s="35"/>
      <c r="G21" s="35"/>
      <c r="H21" s="35"/>
      <c r="I21" s="35"/>
      <c r="J21" s="35"/>
      <c r="K21" s="35"/>
      <c r="L21" s="35"/>
      <c r="M21" s="29" t="s">
        <v>28</v>
      </c>
      <c r="N21" s="35"/>
      <c r="O21" s="185" t="s">
        <v>5</v>
      </c>
      <c r="P21" s="185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73" t="s">
        <v>5</v>
      </c>
      <c r="F24" s="173"/>
      <c r="G24" s="173"/>
      <c r="H24" s="173"/>
      <c r="I24" s="173"/>
      <c r="J24" s="173"/>
      <c r="K24" s="173"/>
      <c r="L24" s="17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4" t="s">
        <v>102</v>
      </c>
      <c r="E27" s="35"/>
      <c r="F27" s="35"/>
      <c r="G27" s="35"/>
      <c r="H27" s="35"/>
      <c r="I27" s="35"/>
      <c r="J27" s="35"/>
      <c r="K27" s="35"/>
      <c r="L27" s="35"/>
      <c r="M27" s="174">
        <f>N88</f>
        <v>0</v>
      </c>
      <c r="N27" s="174"/>
      <c r="O27" s="174"/>
      <c r="P27" s="174"/>
      <c r="Q27" s="35"/>
      <c r="R27" s="36"/>
    </row>
    <row r="28" spans="2:18" s="1" customFormat="1" ht="14.45" customHeight="1">
      <c r="B28" s="34"/>
      <c r="C28" s="35"/>
      <c r="D28" s="33" t="s">
        <v>85</v>
      </c>
      <c r="E28" s="35"/>
      <c r="F28" s="35"/>
      <c r="G28" s="35"/>
      <c r="H28" s="35"/>
      <c r="I28" s="35"/>
      <c r="J28" s="35"/>
      <c r="K28" s="35"/>
      <c r="L28" s="35"/>
      <c r="M28" s="174">
        <f>N92</f>
        <v>0</v>
      </c>
      <c r="N28" s="174"/>
      <c r="O28" s="174"/>
      <c r="P28" s="174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5" t="s">
        <v>37</v>
      </c>
      <c r="E30" s="35"/>
      <c r="F30" s="35"/>
      <c r="G30" s="35"/>
      <c r="H30" s="35"/>
      <c r="I30" s="35"/>
      <c r="J30" s="35"/>
      <c r="K30" s="35"/>
      <c r="L30" s="35"/>
      <c r="M30" s="219">
        <f>ROUND(M27+M28,2)</f>
        <v>0</v>
      </c>
      <c r="N30" s="213"/>
      <c r="O30" s="213"/>
      <c r="P30" s="21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38</v>
      </c>
      <c r="E32" s="41" t="s">
        <v>39</v>
      </c>
      <c r="F32" s="42">
        <v>0.21</v>
      </c>
      <c r="G32" s="116" t="s">
        <v>40</v>
      </c>
      <c r="H32" s="220">
        <f>(SUM(BE92:BE99)+SUM(BE117:BE123))</f>
        <v>0</v>
      </c>
      <c r="I32" s="213"/>
      <c r="J32" s="213"/>
      <c r="K32" s="35"/>
      <c r="L32" s="35"/>
      <c r="M32" s="220">
        <f>ROUND((SUM(BE92:BE99)+SUM(BE117:BE123)), 2)*F32</f>
        <v>0</v>
      </c>
      <c r="N32" s="213"/>
      <c r="O32" s="213"/>
      <c r="P32" s="213"/>
      <c r="Q32" s="35"/>
      <c r="R32" s="36"/>
    </row>
    <row r="33" spans="2:18" s="1" customFormat="1" ht="14.45" customHeight="1">
      <c r="B33" s="34"/>
      <c r="C33" s="35"/>
      <c r="D33" s="35"/>
      <c r="E33" s="41" t="s">
        <v>41</v>
      </c>
      <c r="F33" s="42">
        <v>0.15</v>
      </c>
      <c r="G33" s="116" t="s">
        <v>40</v>
      </c>
      <c r="H33" s="220">
        <f>(SUM(BF92:BF99)+SUM(BF117:BF123))</f>
        <v>0</v>
      </c>
      <c r="I33" s="213"/>
      <c r="J33" s="213"/>
      <c r="K33" s="35"/>
      <c r="L33" s="35"/>
      <c r="M33" s="220">
        <f>ROUND((SUM(BF92:BF99)+SUM(BF117:BF123)), 2)*F33</f>
        <v>0</v>
      </c>
      <c r="N33" s="213"/>
      <c r="O33" s="213"/>
      <c r="P33" s="21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42</v>
      </c>
      <c r="F34" s="42">
        <v>0.21</v>
      </c>
      <c r="G34" s="116" t="s">
        <v>40</v>
      </c>
      <c r="H34" s="220">
        <f>(SUM(BG92:BG99)+SUM(BG117:BG123))</f>
        <v>0</v>
      </c>
      <c r="I34" s="213"/>
      <c r="J34" s="213"/>
      <c r="K34" s="35"/>
      <c r="L34" s="35"/>
      <c r="M34" s="220">
        <v>0</v>
      </c>
      <c r="N34" s="213"/>
      <c r="O34" s="213"/>
      <c r="P34" s="21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43</v>
      </c>
      <c r="F35" s="42">
        <v>0.15</v>
      </c>
      <c r="G35" s="116" t="s">
        <v>40</v>
      </c>
      <c r="H35" s="220">
        <f>(SUM(BH92:BH99)+SUM(BH117:BH123))</f>
        <v>0</v>
      </c>
      <c r="I35" s="213"/>
      <c r="J35" s="213"/>
      <c r="K35" s="35"/>
      <c r="L35" s="35"/>
      <c r="M35" s="220">
        <v>0</v>
      </c>
      <c r="N35" s="213"/>
      <c r="O35" s="213"/>
      <c r="P35" s="21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44</v>
      </c>
      <c r="F36" s="42">
        <v>0</v>
      </c>
      <c r="G36" s="116" t="s">
        <v>40</v>
      </c>
      <c r="H36" s="220">
        <f>(SUM(BI92:BI99)+SUM(BI117:BI123))</f>
        <v>0</v>
      </c>
      <c r="I36" s="213"/>
      <c r="J36" s="213"/>
      <c r="K36" s="35"/>
      <c r="L36" s="35"/>
      <c r="M36" s="220">
        <v>0</v>
      </c>
      <c r="N36" s="213"/>
      <c r="O36" s="213"/>
      <c r="P36" s="21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2"/>
      <c r="D38" s="117" t="s">
        <v>45</v>
      </c>
      <c r="E38" s="74"/>
      <c r="F38" s="74"/>
      <c r="G38" s="118" t="s">
        <v>46</v>
      </c>
      <c r="H38" s="119" t="s">
        <v>47</v>
      </c>
      <c r="I38" s="74"/>
      <c r="J38" s="74"/>
      <c r="K38" s="74"/>
      <c r="L38" s="221">
        <f>SUM(M30:M36)</f>
        <v>0</v>
      </c>
      <c r="M38" s="221"/>
      <c r="N38" s="221"/>
      <c r="O38" s="221"/>
      <c r="P38" s="222"/>
      <c r="Q38" s="112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48</v>
      </c>
      <c r="E50" s="50"/>
      <c r="F50" s="50"/>
      <c r="G50" s="50"/>
      <c r="H50" s="51"/>
      <c r="I50" s="35"/>
      <c r="J50" s="49" t="s">
        <v>49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50</v>
      </c>
      <c r="E59" s="55"/>
      <c r="F59" s="55"/>
      <c r="G59" s="56" t="s">
        <v>51</v>
      </c>
      <c r="H59" s="57"/>
      <c r="I59" s="35"/>
      <c r="J59" s="54" t="s">
        <v>50</v>
      </c>
      <c r="K59" s="55"/>
      <c r="L59" s="55"/>
      <c r="M59" s="55"/>
      <c r="N59" s="56" t="s">
        <v>51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52</v>
      </c>
      <c r="E61" s="50"/>
      <c r="F61" s="50"/>
      <c r="G61" s="50"/>
      <c r="H61" s="51"/>
      <c r="I61" s="35"/>
      <c r="J61" s="49" t="s">
        <v>53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>
      <c r="B70" s="34"/>
      <c r="C70" s="35"/>
      <c r="D70" s="54" t="s">
        <v>50</v>
      </c>
      <c r="E70" s="55"/>
      <c r="F70" s="55"/>
      <c r="G70" s="56" t="s">
        <v>51</v>
      </c>
      <c r="H70" s="57"/>
      <c r="I70" s="35"/>
      <c r="J70" s="54" t="s">
        <v>50</v>
      </c>
      <c r="K70" s="55"/>
      <c r="L70" s="55"/>
      <c r="M70" s="55"/>
      <c r="N70" s="56" t="s">
        <v>51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1" t="s">
        <v>103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19</v>
      </c>
      <c r="D78" s="35"/>
      <c r="E78" s="35"/>
      <c r="F78" s="243" t="str">
        <f>F6</f>
        <v>Lužnice, ř. km 91,300 - 92,200, Lužnice - odstranění nánosů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35"/>
      <c r="R78" s="36"/>
    </row>
    <row r="79" spans="2:18" s="1" customFormat="1" ht="36.950000000000003" customHeight="1">
      <c r="B79" s="34"/>
      <c r="C79" s="68" t="s">
        <v>165</v>
      </c>
      <c r="D79" s="35"/>
      <c r="E79" s="35"/>
      <c r="F79" s="195" t="str">
        <f>F7</f>
        <v>2960b - Ostatní náklady</v>
      </c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>
      <c r="B81" s="34"/>
      <c r="C81" s="29" t="s">
        <v>23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25</v>
      </c>
      <c r="L81" s="35"/>
      <c r="M81" s="215" t="str">
        <f>IF(O9="","",O9)</f>
        <v/>
      </c>
      <c r="N81" s="215"/>
      <c r="O81" s="215"/>
      <c r="P81" s="215"/>
      <c r="Q81" s="35"/>
      <c r="R81" s="36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>
      <c r="B83" s="34"/>
      <c r="C83" s="29" t="s">
        <v>26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31</v>
      </c>
      <c r="L83" s="35"/>
      <c r="M83" s="185" t="str">
        <f>E18</f>
        <v xml:space="preserve"> </v>
      </c>
      <c r="N83" s="185"/>
      <c r="O83" s="185"/>
      <c r="P83" s="185"/>
      <c r="Q83" s="185"/>
      <c r="R83" s="36"/>
    </row>
    <row r="84" spans="2:65" s="1" customFormat="1" ht="14.45" customHeight="1">
      <c r="B84" s="34"/>
      <c r="C84" s="29" t="s">
        <v>29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33</v>
      </c>
      <c r="L84" s="35"/>
      <c r="M84" s="185">
        <f>E21</f>
        <v>0</v>
      </c>
      <c r="N84" s="185"/>
      <c r="O84" s="185"/>
      <c r="P84" s="185"/>
      <c r="Q84" s="185"/>
      <c r="R84" s="3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>
      <c r="B86" s="34"/>
      <c r="C86" s="224" t="s">
        <v>104</v>
      </c>
      <c r="D86" s="225"/>
      <c r="E86" s="225"/>
      <c r="F86" s="225"/>
      <c r="G86" s="225"/>
      <c r="H86" s="112"/>
      <c r="I86" s="112"/>
      <c r="J86" s="112"/>
      <c r="K86" s="112"/>
      <c r="L86" s="112"/>
      <c r="M86" s="112"/>
      <c r="N86" s="224" t="s">
        <v>105</v>
      </c>
      <c r="O86" s="225"/>
      <c r="P86" s="225"/>
      <c r="Q86" s="225"/>
      <c r="R86" s="3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>
      <c r="B88" s="34"/>
      <c r="C88" s="120" t="s">
        <v>106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9">
        <f>N117</f>
        <v>0</v>
      </c>
      <c r="O88" s="226"/>
      <c r="P88" s="226"/>
      <c r="Q88" s="226"/>
      <c r="R88" s="36"/>
      <c r="AU88" s="18" t="s">
        <v>107</v>
      </c>
    </row>
    <row r="89" spans="2:65" s="6" customFormat="1" ht="24.95" customHeight="1">
      <c r="B89" s="121"/>
      <c r="C89" s="122"/>
      <c r="D89" s="123" t="s">
        <v>187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27">
        <f>N118</f>
        <v>0</v>
      </c>
      <c r="O89" s="228"/>
      <c r="P89" s="228"/>
      <c r="Q89" s="228"/>
      <c r="R89" s="124"/>
    </row>
    <row r="90" spans="2:65" s="7" customFormat="1" ht="19.899999999999999" customHeight="1">
      <c r="B90" s="125"/>
      <c r="C90" s="126"/>
      <c r="D90" s="100" t="s">
        <v>188</v>
      </c>
      <c r="E90" s="126"/>
      <c r="F90" s="126"/>
      <c r="G90" s="126"/>
      <c r="H90" s="126"/>
      <c r="I90" s="126"/>
      <c r="J90" s="126"/>
      <c r="K90" s="126"/>
      <c r="L90" s="126"/>
      <c r="M90" s="126"/>
      <c r="N90" s="186">
        <f>N119</f>
        <v>0</v>
      </c>
      <c r="O90" s="229"/>
      <c r="P90" s="229"/>
      <c r="Q90" s="229"/>
      <c r="R90" s="127"/>
    </row>
    <row r="91" spans="2:65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65" s="1" customFormat="1" ht="29.25" customHeight="1">
      <c r="B92" s="34"/>
      <c r="C92" s="120" t="s">
        <v>110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26">
        <f>ROUND(N93+N94+N95+N96+N97+N98,2)</f>
        <v>0</v>
      </c>
      <c r="O92" s="230"/>
      <c r="P92" s="230"/>
      <c r="Q92" s="230"/>
      <c r="R92" s="36"/>
      <c r="T92" s="128"/>
      <c r="U92" s="129" t="s">
        <v>38</v>
      </c>
    </row>
    <row r="93" spans="2:65" s="1" customFormat="1" ht="18" customHeight="1">
      <c r="B93" s="130"/>
      <c r="C93" s="131"/>
      <c r="D93" s="201" t="s">
        <v>111</v>
      </c>
      <c r="E93" s="212"/>
      <c r="F93" s="212"/>
      <c r="G93" s="212"/>
      <c r="H93" s="212"/>
      <c r="I93" s="131"/>
      <c r="J93" s="131"/>
      <c r="K93" s="131"/>
      <c r="L93" s="131"/>
      <c r="M93" s="131"/>
      <c r="N93" s="203">
        <f>ROUND(N88*T93,2)</f>
        <v>0</v>
      </c>
      <c r="O93" s="231"/>
      <c r="P93" s="231"/>
      <c r="Q93" s="231"/>
      <c r="R93" s="133"/>
      <c r="S93" s="134"/>
      <c r="T93" s="135"/>
      <c r="U93" s="136" t="s">
        <v>39</v>
      </c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7" t="s">
        <v>112</v>
      </c>
      <c r="AZ93" s="134"/>
      <c r="BA93" s="134"/>
      <c r="BB93" s="134"/>
      <c r="BC93" s="134"/>
      <c r="BD93" s="134"/>
      <c r="BE93" s="138">
        <f t="shared" ref="BE93:BE98" si="0">IF(U93="základní",N93,0)</f>
        <v>0</v>
      </c>
      <c r="BF93" s="138">
        <f t="shared" ref="BF93:BF98" si="1">IF(U93="snížená",N93,0)</f>
        <v>0</v>
      </c>
      <c r="BG93" s="138">
        <f t="shared" ref="BG93:BG98" si="2">IF(U93="zákl. přenesená",N93,0)</f>
        <v>0</v>
      </c>
      <c r="BH93" s="138">
        <f t="shared" ref="BH93:BH98" si="3">IF(U93="sníž. přenesená",N93,0)</f>
        <v>0</v>
      </c>
      <c r="BI93" s="138">
        <f t="shared" ref="BI93:BI98" si="4">IF(U93="nulová",N93,0)</f>
        <v>0</v>
      </c>
      <c r="BJ93" s="137" t="s">
        <v>79</v>
      </c>
      <c r="BK93" s="134"/>
      <c r="BL93" s="134"/>
      <c r="BM93" s="134"/>
    </row>
    <row r="94" spans="2:65" s="1" customFormat="1" ht="18" customHeight="1">
      <c r="B94" s="130"/>
      <c r="C94" s="131"/>
      <c r="D94" s="201" t="s">
        <v>113</v>
      </c>
      <c r="E94" s="212"/>
      <c r="F94" s="212"/>
      <c r="G94" s="212"/>
      <c r="H94" s="212"/>
      <c r="I94" s="131"/>
      <c r="J94" s="131"/>
      <c r="K94" s="131"/>
      <c r="L94" s="131"/>
      <c r="M94" s="131"/>
      <c r="N94" s="203">
        <f>ROUND(N88*T94,2)</f>
        <v>0</v>
      </c>
      <c r="O94" s="231"/>
      <c r="P94" s="231"/>
      <c r="Q94" s="231"/>
      <c r="R94" s="133"/>
      <c r="S94" s="134"/>
      <c r="T94" s="135"/>
      <c r="U94" s="136" t="s">
        <v>39</v>
      </c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7" t="s">
        <v>112</v>
      </c>
      <c r="AZ94" s="134"/>
      <c r="BA94" s="134"/>
      <c r="BB94" s="134"/>
      <c r="BC94" s="134"/>
      <c r="BD94" s="134"/>
      <c r="BE94" s="138">
        <f t="shared" si="0"/>
        <v>0</v>
      </c>
      <c r="BF94" s="138">
        <f t="shared" si="1"/>
        <v>0</v>
      </c>
      <c r="BG94" s="138">
        <f t="shared" si="2"/>
        <v>0</v>
      </c>
      <c r="BH94" s="138">
        <f t="shared" si="3"/>
        <v>0</v>
      </c>
      <c r="BI94" s="138">
        <f t="shared" si="4"/>
        <v>0</v>
      </c>
      <c r="BJ94" s="137" t="s">
        <v>79</v>
      </c>
      <c r="BK94" s="134"/>
      <c r="BL94" s="134"/>
      <c r="BM94" s="134"/>
    </row>
    <row r="95" spans="2:65" s="1" customFormat="1" ht="18" customHeight="1">
      <c r="B95" s="130"/>
      <c r="C95" s="131"/>
      <c r="D95" s="201" t="s">
        <v>114</v>
      </c>
      <c r="E95" s="212"/>
      <c r="F95" s="212"/>
      <c r="G95" s="212"/>
      <c r="H95" s="212"/>
      <c r="I95" s="131"/>
      <c r="J95" s="131"/>
      <c r="K95" s="131"/>
      <c r="L95" s="131"/>
      <c r="M95" s="131"/>
      <c r="N95" s="203">
        <f>ROUND(N88*T95,2)</f>
        <v>0</v>
      </c>
      <c r="O95" s="231"/>
      <c r="P95" s="231"/>
      <c r="Q95" s="231"/>
      <c r="R95" s="133"/>
      <c r="S95" s="134"/>
      <c r="T95" s="135"/>
      <c r="U95" s="136" t="s">
        <v>39</v>
      </c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7" t="s">
        <v>112</v>
      </c>
      <c r="AZ95" s="134"/>
      <c r="BA95" s="134"/>
      <c r="BB95" s="134"/>
      <c r="BC95" s="134"/>
      <c r="BD95" s="134"/>
      <c r="BE95" s="138">
        <f t="shared" si="0"/>
        <v>0</v>
      </c>
      <c r="BF95" s="138">
        <f t="shared" si="1"/>
        <v>0</v>
      </c>
      <c r="BG95" s="138">
        <f t="shared" si="2"/>
        <v>0</v>
      </c>
      <c r="BH95" s="138">
        <f t="shared" si="3"/>
        <v>0</v>
      </c>
      <c r="BI95" s="138">
        <f t="shared" si="4"/>
        <v>0</v>
      </c>
      <c r="BJ95" s="137" t="s">
        <v>79</v>
      </c>
      <c r="BK95" s="134"/>
      <c r="BL95" s="134"/>
      <c r="BM95" s="134"/>
    </row>
    <row r="96" spans="2:65" s="1" customFormat="1" ht="18" customHeight="1">
      <c r="B96" s="130"/>
      <c r="C96" s="131"/>
      <c r="D96" s="201" t="s">
        <v>115</v>
      </c>
      <c r="E96" s="212"/>
      <c r="F96" s="212"/>
      <c r="G96" s="212"/>
      <c r="H96" s="212"/>
      <c r="I96" s="131"/>
      <c r="J96" s="131"/>
      <c r="K96" s="131"/>
      <c r="L96" s="131"/>
      <c r="M96" s="131"/>
      <c r="N96" s="203">
        <f>ROUND(N88*T96,2)</f>
        <v>0</v>
      </c>
      <c r="O96" s="231"/>
      <c r="P96" s="231"/>
      <c r="Q96" s="231"/>
      <c r="R96" s="133"/>
      <c r="S96" s="134"/>
      <c r="T96" s="135"/>
      <c r="U96" s="136" t="s">
        <v>39</v>
      </c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7" t="s">
        <v>112</v>
      </c>
      <c r="AZ96" s="134"/>
      <c r="BA96" s="134"/>
      <c r="BB96" s="134"/>
      <c r="BC96" s="134"/>
      <c r="BD96" s="134"/>
      <c r="BE96" s="138">
        <f t="shared" si="0"/>
        <v>0</v>
      </c>
      <c r="BF96" s="138">
        <f t="shared" si="1"/>
        <v>0</v>
      </c>
      <c r="BG96" s="138">
        <f t="shared" si="2"/>
        <v>0</v>
      </c>
      <c r="BH96" s="138">
        <f t="shared" si="3"/>
        <v>0</v>
      </c>
      <c r="BI96" s="138">
        <f t="shared" si="4"/>
        <v>0</v>
      </c>
      <c r="BJ96" s="137" t="s">
        <v>79</v>
      </c>
      <c r="BK96" s="134"/>
      <c r="BL96" s="134"/>
      <c r="BM96" s="134"/>
    </row>
    <row r="97" spans="2:65" s="1" customFormat="1" ht="18" customHeight="1">
      <c r="B97" s="130"/>
      <c r="C97" s="131"/>
      <c r="D97" s="201" t="s">
        <v>116</v>
      </c>
      <c r="E97" s="212"/>
      <c r="F97" s="212"/>
      <c r="G97" s="212"/>
      <c r="H97" s="212"/>
      <c r="I97" s="131"/>
      <c r="J97" s="131"/>
      <c r="K97" s="131"/>
      <c r="L97" s="131"/>
      <c r="M97" s="131"/>
      <c r="N97" s="203">
        <f>ROUND(N88*T97,2)</f>
        <v>0</v>
      </c>
      <c r="O97" s="231"/>
      <c r="P97" s="231"/>
      <c r="Q97" s="231"/>
      <c r="R97" s="133"/>
      <c r="S97" s="134"/>
      <c r="T97" s="135"/>
      <c r="U97" s="136" t="s">
        <v>39</v>
      </c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7" t="s">
        <v>112</v>
      </c>
      <c r="AZ97" s="134"/>
      <c r="BA97" s="134"/>
      <c r="BB97" s="134"/>
      <c r="BC97" s="134"/>
      <c r="BD97" s="134"/>
      <c r="BE97" s="138">
        <f t="shared" si="0"/>
        <v>0</v>
      </c>
      <c r="BF97" s="138">
        <f t="shared" si="1"/>
        <v>0</v>
      </c>
      <c r="BG97" s="138">
        <f t="shared" si="2"/>
        <v>0</v>
      </c>
      <c r="BH97" s="138">
        <f t="shared" si="3"/>
        <v>0</v>
      </c>
      <c r="BI97" s="138">
        <f t="shared" si="4"/>
        <v>0</v>
      </c>
      <c r="BJ97" s="137" t="s">
        <v>79</v>
      </c>
      <c r="BK97" s="134"/>
      <c r="BL97" s="134"/>
      <c r="BM97" s="134"/>
    </row>
    <row r="98" spans="2:65" s="1" customFormat="1" ht="18" customHeight="1">
      <c r="B98" s="130"/>
      <c r="C98" s="131"/>
      <c r="D98" s="132" t="s">
        <v>117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03">
        <f>ROUND(N88*T98,2)</f>
        <v>0</v>
      </c>
      <c r="O98" s="231"/>
      <c r="P98" s="231"/>
      <c r="Q98" s="231"/>
      <c r="R98" s="133"/>
      <c r="S98" s="134"/>
      <c r="T98" s="139"/>
      <c r="U98" s="140" t="s">
        <v>39</v>
      </c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7" t="s">
        <v>118</v>
      </c>
      <c r="AZ98" s="134"/>
      <c r="BA98" s="134"/>
      <c r="BB98" s="134"/>
      <c r="BC98" s="134"/>
      <c r="BD98" s="134"/>
      <c r="BE98" s="138">
        <f t="shared" si="0"/>
        <v>0</v>
      </c>
      <c r="BF98" s="138">
        <f t="shared" si="1"/>
        <v>0</v>
      </c>
      <c r="BG98" s="138">
        <f t="shared" si="2"/>
        <v>0</v>
      </c>
      <c r="BH98" s="138">
        <f t="shared" si="3"/>
        <v>0</v>
      </c>
      <c r="BI98" s="138">
        <f t="shared" si="4"/>
        <v>0</v>
      </c>
      <c r="BJ98" s="137" t="s">
        <v>79</v>
      </c>
      <c r="BK98" s="134"/>
      <c r="BL98" s="134"/>
      <c r="BM98" s="134"/>
    </row>
    <row r="99" spans="2:65" s="1" customFormat="1" ht="13.5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65" s="1" customFormat="1" ht="29.25" customHeight="1">
      <c r="B100" s="34"/>
      <c r="C100" s="111" t="s">
        <v>94</v>
      </c>
      <c r="D100" s="112"/>
      <c r="E100" s="112"/>
      <c r="F100" s="112"/>
      <c r="G100" s="112"/>
      <c r="H100" s="112"/>
      <c r="I100" s="112"/>
      <c r="J100" s="112"/>
      <c r="K100" s="112"/>
      <c r="L100" s="211">
        <f>ROUND(SUM(N88+N92),2)</f>
        <v>0</v>
      </c>
      <c r="M100" s="211"/>
      <c r="N100" s="211"/>
      <c r="O100" s="211"/>
      <c r="P100" s="211"/>
      <c r="Q100" s="211"/>
      <c r="R100" s="36"/>
    </row>
    <row r="101" spans="2:65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6" spans="2:65" s="1" customFormat="1" ht="36.950000000000003" customHeight="1">
      <c r="B106" s="34"/>
      <c r="C106" s="181" t="s">
        <v>119</v>
      </c>
      <c r="D106" s="213"/>
      <c r="E106" s="213"/>
      <c r="F106" s="213"/>
      <c r="G106" s="213"/>
      <c r="H106" s="213"/>
      <c r="I106" s="213"/>
      <c r="J106" s="213"/>
      <c r="K106" s="213"/>
      <c r="L106" s="213"/>
      <c r="M106" s="213"/>
      <c r="N106" s="213"/>
      <c r="O106" s="213"/>
      <c r="P106" s="213"/>
      <c r="Q106" s="213"/>
      <c r="R106" s="36"/>
    </row>
    <row r="107" spans="2:65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30" customHeight="1">
      <c r="B108" s="34"/>
      <c r="C108" s="29" t="s">
        <v>19</v>
      </c>
      <c r="D108" s="35"/>
      <c r="E108" s="35"/>
      <c r="F108" s="243" t="str">
        <f>F6</f>
        <v>Lužnice, ř. km 91,300 - 92,200, Lužnice - odstranění nánosů</v>
      </c>
      <c r="G108" s="244"/>
      <c r="H108" s="244"/>
      <c r="I108" s="244"/>
      <c r="J108" s="244"/>
      <c r="K108" s="244"/>
      <c r="L108" s="244"/>
      <c r="M108" s="244"/>
      <c r="N108" s="244"/>
      <c r="O108" s="244"/>
      <c r="P108" s="244"/>
      <c r="Q108" s="35"/>
      <c r="R108" s="36"/>
    </row>
    <row r="109" spans="2:65" s="1" customFormat="1" ht="36.950000000000003" customHeight="1">
      <c r="B109" s="34"/>
      <c r="C109" s="68" t="s">
        <v>165</v>
      </c>
      <c r="D109" s="35"/>
      <c r="E109" s="35"/>
      <c r="F109" s="195" t="str">
        <f>F7</f>
        <v>2960b - Ostatní náklady</v>
      </c>
      <c r="G109" s="213"/>
      <c r="H109" s="213"/>
      <c r="I109" s="213"/>
      <c r="J109" s="213"/>
      <c r="K109" s="213"/>
      <c r="L109" s="213"/>
      <c r="M109" s="213"/>
      <c r="N109" s="213"/>
      <c r="O109" s="213"/>
      <c r="P109" s="213"/>
      <c r="Q109" s="35"/>
      <c r="R109" s="36"/>
    </row>
    <row r="110" spans="2:65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18" customHeight="1">
      <c r="B111" s="34"/>
      <c r="C111" s="29" t="s">
        <v>23</v>
      </c>
      <c r="D111" s="35"/>
      <c r="E111" s="35"/>
      <c r="F111" s="27" t="str">
        <f>F9</f>
        <v xml:space="preserve"> </v>
      </c>
      <c r="G111" s="35"/>
      <c r="H111" s="35"/>
      <c r="I111" s="35"/>
      <c r="J111" s="35"/>
      <c r="K111" s="29" t="s">
        <v>25</v>
      </c>
      <c r="L111" s="35"/>
      <c r="M111" s="215" t="str">
        <f>IF(O9="","",O9)</f>
        <v/>
      </c>
      <c r="N111" s="215"/>
      <c r="O111" s="215"/>
      <c r="P111" s="215"/>
      <c r="Q111" s="35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>
      <c r="B113" s="34"/>
      <c r="C113" s="29" t="s">
        <v>26</v>
      </c>
      <c r="D113" s="35"/>
      <c r="E113" s="35"/>
      <c r="F113" s="27" t="str">
        <f>E12</f>
        <v xml:space="preserve"> </v>
      </c>
      <c r="G113" s="35"/>
      <c r="H113" s="35"/>
      <c r="I113" s="35"/>
      <c r="J113" s="35"/>
      <c r="K113" s="29" t="s">
        <v>31</v>
      </c>
      <c r="L113" s="35"/>
      <c r="M113" s="185" t="str">
        <f>E18</f>
        <v xml:space="preserve"> </v>
      </c>
      <c r="N113" s="185"/>
      <c r="O113" s="185"/>
      <c r="P113" s="185"/>
      <c r="Q113" s="185"/>
      <c r="R113" s="36"/>
    </row>
    <row r="114" spans="2:65" s="1" customFormat="1" ht="14.45" customHeight="1">
      <c r="B114" s="34"/>
      <c r="C114" s="29" t="s">
        <v>29</v>
      </c>
      <c r="D114" s="35"/>
      <c r="E114" s="35"/>
      <c r="F114" s="27" t="str">
        <f>IF(E15="","",E15)</f>
        <v>Vyplň údaj</v>
      </c>
      <c r="G114" s="35"/>
      <c r="H114" s="35"/>
      <c r="I114" s="35"/>
      <c r="J114" s="35"/>
      <c r="K114" s="29" t="s">
        <v>33</v>
      </c>
      <c r="L114" s="35"/>
      <c r="M114" s="185">
        <f>E21</f>
        <v>0</v>
      </c>
      <c r="N114" s="185"/>
      <c r="O114" s="185"/>
      <c r="P114" s="185"/>
      <c r="Q114" s="185"/>
      <c r="R114" s="36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8" customFormat="1" ht="29.25" customHeight="1">
      <c r="B116" s="141"/>
      <c r="C116" s="142" t="s">
        <v>120</v>
      </c>
      <c r="D116" s="143" t="s">
        <v>121</v>
      </c>
      <c r="E116" s="143" t="s">
        <v>56</v>
      </c>
      <c r="F116" s="232" t="s">
        <v>122</v>
      </c>
      <c r="G116" s="232"/>
      <c r="H116" s="232"/>
      <c r="I116" s="232"/>
      <c r="J116" s="143" t="s">
        <v>123</v>
      </c>
      <c r="K116" s="143" t="s">
        <v>124</v>
      </c>
      <c r="L116" s="232" t="s">
        <v>125</v>
      </c>
      <c r="M116" s="232"/>
      <c r="N116" s="232" t="s">
        <v>105</v>
      </c>
      <c r="O116" s="232"/>
      <c r="P116" s="232"/>
      <c r="Q116" s="233"/>
      <c r="R116" s="144"/>
      <c r="T116" s="75" t="s">
        <v>126</v>
      </c>
      <c r="U116" s="76" t="s">
        <v>38</v>
      </c>
      <c r="V116" s="76" t="s">
        <v>127</v>
      </c>
      <c r="W116" s="76" t="s">
        <v>128</v>
      </c>
      <c r="X116" s="76" t="s">
        <v>129</v>
      </c>
      <c r="Y116" s="76" t="s">
        <v>130</v>
      </c>
      <c r="Z116" s="76" t="s">
        <v>131</v>
      </c>
      <c r="AA116" s="77" t="s">
        <v>132</v>
      </c>
    </row>
    <row r="117" spans="2:65" s="1" customFormat="1" ht="29.25" customHeight="1">
      <c r="B117" s="34"/>
      <c r="C117" s="79" t="s">
        <v>102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234">
        <f>BK117</f>
        <v>0</v>
      </c>
      <c r="O117" s="235"/>
      <c r="P117" s="235"/>
      <c r="Q117" s="235"/>
      <c r="R117" s="36"/>
      <c r="T117" s="78"/>
      <c r="U117" s="50"/>
      <c r="V117" s="50"/>
      <c r="W117" s="145">
        <f>W118+W124</f>
        <v>0</v>
      </c>
      <c r="X117" s="50"/>
      <c r="Y117" s="145">
        <f>Y118+Y124</f>
        <v>0</v>
      </c>
      <c r="Z117" s="50"/>
      <c r="AA117" s="146">
        <f>AA118+AA124</f>
        <v>0</v>
      </c>
      <c r="AT117" s="18" t="s">
        <v>73</v>
      </c>
      <c r="AU117" s="18" t="s">
        <v>107</v>
      </c>
      <c r="BK117" s="147">
        <f>BK118+BK124</f>
        <v>0</v>
      </c>
    </row>
    <row r="118" spans="2:65" s="9" customFormat="1" ht="37.35" customHeight="1">
      <c r="B118" s="148"/>
      <c r="C118" s="149"/>
      <c r="D118" s="150" t="s">
        <v>187</v>
      </c>
      <c r="E118" s="150"/>
      <c r="F118" s="150"/>
      <c r="G118" s="150"/>
      <c r="H118" s="150"/>
      <c r="I118" s="150"/>
      <c r="J118" s="150"/>
      <c r="K118" s="150"/>
      <c r="L118" s="150"/>
      <c r="M118" s="150"/>
      <c r="N118" s="236">
        <f>BK118</f>
        <v>0</v>
      </c>
      <c r="O118" s="227"/>
      <c r="P118" s="227"/>
      <c r="Q118" s="227"/>
      <c r="R118" s="151"/>
      <c r="T118" s="152"/>
      <c r="U118" s="149"/>
      <c r="V118" s="149"/>
      <c r="W118" s="153">
        <f>W119</f>
        <v>0</v>
      </c>
      <c r="X118" s="149"/>
      <c r="Y118" s="153">
        <f>Y119</f>
        <v>0</v>
      </c>
      <c r="Z118" s="149"/>
      <c r="AA118" s="154">
        <f>AA119</f>
        <v>0</v>
      </c>
      <c r="AR118" s="155" t="s">
        <v>79</v>
      </c>
      <c r="AT118" s="156" t="s">
        <v>73</v>
      </c>
      <c r="AU118" s="156" t="s">
        <v>74</v>
      </c>
      <c r="AY118" s="155" t="s">
        <v>133</v>
      </c>
      <c r="BK118" s="157">
        <f>BK119</f>
        <v>0</v>
      </c>
    </row>
    <row r="119" spans="2:65" s="9" customFormat="1" ht="19.899999999999999" customHeight="1">
      <c r="B119" s="148"/>
      <c r="C119" s="149"/>
      <c r="D119" s="158" t="s">
        <v>188</v>
      </c>
      <c r="E119" s="158"/>
      <c r="F119" s="158"/>
      <c r="G119" s="158"/>
      <c r="H119" s="158"/>
      <c r="I119" s="158"/>
      <c r="J119" s="158"/>
      <c r="K119" s="158"/>
      <c r="L119" s="158"/>
      <c r="M119" s="158"/>
      <c r="N119" s="237">
        <f>BK119</f>
        <v>0</v>
      </c>
      <c r="O119" s="238"/>
      <c r="P119" s="238"/>
      <c r="Q119" s="238"/>
      <c r="R119" s="151"/>
      <c r="T119" s="152"/>
      <c r="U119" s="149"/>
      <c r="V119" s="149"/>
      <c r="W119" s="153">
        <f>SUM(W120:W123)</f>
        <v>0</v>
      </c>
      <c r="X119" s="149"/>
      <c r="Y119" s="153">
        <f>SUM(Y120:Y123)</f>
        <v>0</v>
      </c>
      <c r="Z119" s="149"/>
      <c r="AA119" s="154">
        <f>SUM(AA120:AA123)</f>
        <v>0</v>
      </c>
      <c r="AR119" s="155" t="s">
        <v>79</v>
      </c>
      <c r="AT119" s="156" t="s">
        <v>73</v>
      </c>
      <c r="AU119" s="156" t="s">
        <v>79</v>
      </c>
      <c r="AY119" s="155" t="s">
        <v>133</v>
      </c>
      <c r="BK119" s="157">
        <f>SUM(BK120:BK123)</f>
        <v>0</v>
      </c>
    </row>
    <row r="120" spans="2:65" s="1" customFormat="1" ht="16.5" customHeight="1">
      <c r="B120" s="130"/>
      <c r="C120" s="159" t="s">
        <v>79</v>
      </c>
      <c r="D120" s="159" t="s">
        <v>134</v>
      </c>
      <c r="E120" s="160" t="s">
        <v>168</v>
      </c>
      <c r="F120" s="223" t="s">
        <v>189</v>
      </c>
      <c r="G120" s="223"/>
      <c r="H120" s="223"/>
      <c r="I120" s="223"/>
      <c r="J120" s="161" t="s">
        <v>169</v>
      </c>
      <c r="K120" s="162">
        <v>1</v>
      </c>
      <c r="L120" s="239">
        <v>0</v>
      </c>
      <c r="M120" s="239"/>
      <c r="N120" s="240">
        <f>ROUND(L120*K120,2)</f>
        <v>0</v>
      </c>
      <c r="O120" s="240"/>
      <c r="P120" s="240"/>
      <c r="Q120" s="240"/>
      <c r="R120" s="133"/>
      <c r="T120" s="163" t="s">
        <v>5</v>
      </c>
      <c r="U120" s="43" t="s">
        <v>39</v>
      </c>
      <c r="V120" s="35"/>
      <c r="W120" s="164">
        <f>V120*K120</f>
        <v>0</v>
      </c>
      <c r="X120" s="164">
        <v>0</v>
      </c>
      <c r="Y120" s="164">
        <f>X120*K120</f>
        <v>0</v>
      </c>
      <c r="Z120" s="164">
        <v>0</v>
      </c>
      <c r="AA120" s="165">
        <f>Z120*K120</f>
        <v>0</v>
      </c>
      <c r="AR120" s="18" t="s">
        <v>138</v>
      </c>
      <c r="AT120" s="18" t="s">
        <v>134</v>
      </c>
      <c r="AU120" s="18" t="s">
        <v>100</v>
      </c>
      <c r="AY120" s="18" t="s">
        <v>133</v>
      </c>
      <c r="BE120" s="104">
        <f>IF(U120="základní",N120,0)</f>
        <v>0</v>
      </c>
      <c r="BF120" s="104">
        <f>IF(U120="snížená",N120,0)</f>
        <v>0</v>
      </c>
      <c r="BG120" s="104">
        <f>IF(U120="zákl. přenesená",N120,0)</f>
        <v>0</v>
      </c>
      <c r="BH120" s="104">
        <f>IF(U120="sníž. přenesená",N120,0)</f>
        <v>0</v>
      </c>
      <c r="BI120" s="104">
        <f>IF(U120="nulová",N120,0)</f>
        <v>0</v>
      </c>
      <c r="BJ120" s="18" t="s">
        <v>79</v>
      </c>
      <c r="BK120" s="104">
        <f>ROUND(L120*K120,2)</f>
        <v>0</v>
      </c>
      <c r="BL120" s="18" t="s">
        <v>138</v>
      </c>
      <c r="BM120" s="18" t="s">
        <v>190</v>
      </c>
    </row>
    <row r="121" spans="2:65" s="1" customFormat="1" ht="16.5" customHeight="1">
      <c r="B121" s="130"/>
      <c r="C121" s="159" t="s">
        <v>100</v>
      </c>
      <c r="D121" s="159" t="s">
        <v>134</v>
      </c>
      <c r="E121" s="160" t="s">
        <v>171</v>
      </c>
      <c r="F121" s="223" t="s">
        <v>191</v>
      </c>
      <c r="G121" s="223"/>
      <c r="H121" s="223"/>
      <c r="I121" s="223"/>
      <c r="J121" s="161" t="s">
        <v>169</v>
      </c>
      <c r="K121" s="162">
        <v>1</v>
      </c>
      <c r="L121" s="239">
        <v>0</v>
      </c>
      <c r="M121" s="239"/>
      <c r="N121" s="240">
        <f>ROUND(L121*K121,2)</f>
        <v>0</v>
      </c>
      <c r="O121" s="240"/>
      <c r="P121" s="240"/>
      <c r="Q121" s="240"/>
      <c r="R121" s="133"/>
      <c r="T121" s="163" t="s">
        <v>5</v>
      </c>
      <c r="U121" s="43" t="s">
        <v>39</v>
      </c>
      <c r="V121" s="35"/>
      <c r="W121" s="164">
        <f>V121*K121</f>
        <v>0</v>
      </c>
      <c r="X121" s="164">
        <v>0</v>
      </c>
      <c r="Y121" s="164">
        <f>X121*K121</f>
        <v>0</v>
      </c>
      <c r="Z121" s="164">
        <v>0</v>
      </c>
      <c r="AA121" s="165">
        <f>Z121*K121</f>
        <v>0</v>
      </c>
      <c r="AR121" s="18" t="s">
        <v>138</v>
      </c>
      <c r="AT121" s="18" t="s">
        <v>134</v>
      </c>
      <c r="AU121" s="18" t="s">
        <v>100</v>
      </c>
      <c r="AY121" s="18" t="s">
        <v>133</v>
      </c>
      <c r="BE121" s="104">
        <f>IF(U121="základní",N121,0)</f>
        <v>0</v>
      </c>
      <c r="BF121" s="104">
        <f>IF(U121="snížená",N121,0)</f>
        <v>0</v>
      </c>
      <c r="BG121" s="104">
        <f>IF(U121="zákl. přenesená",N121,0)</f>
        <v>0</v>
      </c>
      <c r="BH121" s="104">
        <f>IF(U121="sníž. přenesená",N121,0)</f>
        <v>0</v>
      </c>
      <c r="BI121" s="104">
        <f>IF(U121="nulová",N121,0)</f>
        <v>0</v>
      </c>
      <c r="BJ121" s="18" t="s">
        <v>79</v>
      </c>
      <c r="BK121" s="104">
        <f>ROUND(L121*K121,2)</f>
        <v>0</v>
      </c>
      <c r="BL121" s="18" t="s">
        <v>138</v>
      </c>
      <c r="BM121" s="18" t="s">
        <v>192</v>
      </c>
    </row>
    <row r="122" spans="2:65" s="1" customFormat="1" ht="25.5" customHeight="1">
      <c r="B122" s="130"/>
      <c r="C122" s="159" t="s">
        <v>143</v>
      </c>
      <c r="D122" s="159" t="s">
        <v>134</v>
      </c>
      <c r="E122" s="160" t="s">
        <v>174</v>
      </c>
      <c r="F122" s="223" t="s">
        <v>193</v>
      </c>
      <c r="G122" s="223"/>
      <c r="H122" s="223"/>
      <c r="I122" s="223"/>
      <c r="J122" s="161" t="s">
        <v>169</v>
      </c>
      <c r="K122" s="162">
        <v>1</v>
      </c>
      <c r="L122" s="239">
        <v>0</v>
      </c>
      <c r="M122" s="239"/>
      <c r="N122" s="240">
        <f>ROUND(L122*K122,2)</f>
        <v>0</v>
      </c>
      <c r="O122" s="240"/>
      <c r="P122" s="240"/>
      <c r="Q122" s="240"/>
      <c r="R122" s="133"/>
      <c r="T122" s="163" t="s">
        <v>5</v>
      </c>
      <c r="U122" s="43" t="s">
        <v>39</v>
      </c>
      <c r="V122" s="35"/>
      <c r="W122" s="164">
        <f>V122*K122</f>
        <v>0</v>
      </c>
      <c r="X122" s="164">
        <v>0</v>
      </c>
      <c r="Y122" s="164">
        <f>X122*K122</f>
        <v>0</v>
      </c>
      <c r="Z122" s="164">
        <v>0</v>
      </c>
      <c r="AA122" s="165">
        <f>Z122*K122</f>
        <v>0</v>
      </c>
      <c r="AR122" s="18" t="s">
        <v>138</v>
      </c>
      <c r="AT122" s="18" t="s">
        <v>134</v>
      </c>
      <c r="AU122" s="18" t="s">
        <v>100</v>
      </c>
      <c r="AY122" s="18" t="s">
        <v>133</v>
      </c>
      <c r="BE122" s="104">
        <f>IF(U122="základní",N122,0)</f>
        <v>0</v>
      </c>
      <c r="BF122" s="104">
        <f>IF(U122="snížená",N122,0)</f>
        <v>0</v>
      </c>
      <c r="BG122" s="104">
        <f>IF(U122="zákl. přenesená",N122,0)</f>
        <v>0</v>
      </c>
      <c r="BH122" s="104">
        <f>IF(U122="sníž. přenesená",N122,0)</f>
        <v>0</v>
      </c>
      <c r="BI122" s="104">
        <f>IF(U122="nulová",N122,0)</f>
        <v>0</v>
      </c>
      <c r="BJ122" s="18" t="s">
        <v>79</v>
      </c>
      <c r="BK122" s="104">
        <f>ROUND(L122*K122,2)</f>
        <v>0</v>
      </c>
      <c r="BL122" s="18" t="s">
        <v>138</v>
      </c>
      <c r="BM122" s="18" t="s">
        <v>194</v>
      </c>
    </row>
    <row r="123" spans="2:65" s="1" customFormat="1" ht="25.5" customHeight="1">
      <c r="B123" s="130"/>
      <c r="C123" s="159" t="s">
        <v>138</v>
      </c>
      <c r="D123" s="159" t="s">
        <v>134</v>
      </c>
      <c r="E123" s="160" t="s">
        <v>177</v>
      </c>
      <c r="F123" s="223" t="s">
        <v>195</v>
      </c>
      <c r="G123" s="223"/>
      <c r="H123" s="223"/>
      <c r="I123" s="223"/>
      <c r="J123" s="161" t="s">
        <v>169</v>
      </c>
      <c r="K123" s="162">
        <v>1</v>
      </c>
      <c r="L123" s="239">
        <v>0</v>
      </c>
      <c r="M123" s="239"/>
      <c r="N123" s="240">
        <f>ROUND(L123*K123,2)</f>
        <v>0</v>
      </c>
      <c r="O123" s="240"/>
      <c r="P123" s="240"/>
      <c r="Q123" s="240"/>
      <c r="R123" s="133"/>
      <c r="T123" s="163" t="s">
        <v>5</v>
      </c>
      <c r="U123" s="43" t="s">
        <v>39</v>
      </c>
      <c r="V123" s="35"/>
      <c r="W123" s="164">
        <f>V123*K123</f>
        <v>0</v>
      </c>
      <c r="X123" s="164">
        <v>0</v>
      </c>
      <c r="Y123" s="164">
        <f>X123*K123</f>
        <v>0</v>
      </c>
      <c r="Z123" s="164">
        <v>0</v>
      </c>
      <c r="AA123" s="165">
        <f>Z123*K123</f>
        <v>0</v>
      </c>
      <c r="AR123" s="18" t="s">
        <v>138</v>
      </c>
      <c r="AT123" s="18" t="s">
        <v>134</v>
      </c>
      <c r="AU123" s="18" t="s">
        <v>100</v>
      </c>
      <c r="AY123" s="18" t="s">
        <v>133</v>
      </c>
      <c r="BE123" s="104">
        <f>IF(U123="základní",N123,0)</f>
        <v>0</v>
      </c>
      <c r="BF123" s="104">
        <f>IF(U123="snížená",N123,0)</f>
        <v>0</v>
      </c>
      <c r="BG123" s="104">
        <f>IF(U123="zákl. přenesená",N123,0)</f>
        <v>0</v>
      </c>
      <c r="BH123" s="104">
        <f>IF(U123="sníž. přenesená",N123,0)</f>
        <v>0</v>
      </c>
      <c r="BI123" s="104">
        <f>IF(U123="nulová",N123,0)</f>
        <v>0</v>
      </c>
      <c r="BJ123" s="18" t="s">
        <v>79</v>
      </c>
      <c r="BK123" s="104">
        <f>ROUND(L123*K123,2)</f>
        <v>0</v>
      </c>
      <c r="BL123" s="18" t="s">
        <v>138</v>
      </c>
      <c r="BM123" s="18" t="s">
        <v>196</v>
      </c>
    </row>
    <row r="124" spans="2:65" s="1" customFormat="1" ht="49.9" customHeight="1">
      <c r="B124" s="34"/>
      <c r="C124" s="35"/>
      <c r="D124" s="150" t="s">
        <v>163</v>
      </c>
      <c r="E124" s="35"/>
      <c r="F124" s="35"/>
      <c r="G124" s="35"/>
      <c r="H124" s="35"/>
      <c r="I124" s="35"/>
      <c r="J124" s="35"/>
      <c r="K124" s="35"/>
      <c r="L124" s="35"/>
      <c r="M124" s="35"/>
      <c r="N124" s="241">
        <f>BK124</f>
        <v>0</v>
      </c>
      <c r="O124" s="242"/>
      <c r="P124" s="242"/>
      <c r="Q124" s="242"/>
      <c r="R124" s="36"/>
      <c r="T124" s="166"/>
      <c r="U124" s="55"/>
      <c r="V124" s="55"/>
      <c r="W124" s="55"/>
      <c r="X124" s="55"/>
      <c r="Y124" s="55"/>
      <c r="Z124" s="55"/>
      <c r="AA124" s="57"/>
      <c r="AT124" s="18" t="s">
        <v>73</v>
      </c>
      <c r="AU124" s="18" t="s">
        <v>74</v>
      </c>
      <c r="AY124" s="18" t="s">
        <v>164</v>
      </c>
      <c r="BK124" s="104">
        <v>0</v>
      </c>
    </row>
    <row r="125" spans="2:65" s="1" customFormat="1" ht="6.95" customHeight="1">
      <c r="B125" s="58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60"/>
    </row>
  </sheetData>
  <mergeCells count="80">
    <mergeCell ref="N119:Q119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F116:I116"/>
    <mergeCell ref="L116:M116"/>
    <mergeCell ref="N116:Q116"/>
    <mergeCell ref="N117:Q117"/>
    <mergeCell ref="N118:Q118"/>
    <mergeCell ref="F108:P108"/>
    <mergeCell ref="F109:P109"/>
    <mergeCell ref="M111:P111"/>
    <mergeCell ref="M113:Q113"/>
    <mergeCell ref="M114:Q114"/>
    <mergeCell ref="N95:Q95"/>
    <mergeCell ref="N96:Q96"/>
    <mergeCell ref="N98:Q98"/>
    <mergeCell ref="L100:Q100"/>
    <mergeCell ref="C106:Q106"/>
    <mergeCell ref="N124:Q124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N97:Q97"/>
    <mergeCell ref="N93:Q93"/>
    <mergeCell ref="N94:Q94"/>
    <mergeCell ref="F123:I123"/>
    <mergeCell ref="F122:I122"/>
    <mergeCell ref="F120:I120"/>
    <mergeCell ref="L120:M120"/>
    <mergeCell ref="N120:Q120"/>
    <mergeCell ref="F121:I121"/>
    <mergeCell ref="L121:M121"/>
    <mergeCell ref="N121:Q121"/>
    <mergeCell ref="L122:M122"/>
    <mergeCell ref="N122:Q122"/>
    <mergeCell ref="L123:M123"/>
    <mergeCell ref="N123:Q123"/>
    <mergeCell ref="H35:J35"/>
    <mergeCell ref="M35:P35"/>
    <mergeCell ref="H36:J36"/>
    <mergeCell ref="M36:P36"/>
    <mergeCell ref="L38:P38"/>
    <mergeCell ref="H32:J32"/>
    <mergeCell ref="M32:P32"/>
    <mergeCell ref="H33:J33"/>
    <mergeCell ref="M33:P33"/>
    <mergeCell ref="H34:J34"/>
    <mergeCell ref="M34:P34"/>
    <mergeCell ref="E24:L24"/>
    <mergeCell ref="S2:AC2"/>
    <mergeCell ref="M27:P27"/>
    <mergeCell ref="M28:P28"/>
    <mergeCell ref="M30:P30"/>
    <mergeCell ref="D95:H95"/>
    <mergeCell ref="D93:H93"/>
    <mergeCell ref="D94:H94"/>
    <mergeCell ref="D96:H96"/>
    <mergeCell ref="D97:H97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ST2960 - Lužnice, ř. km 9...</vt:lpstr>
      <vt:lpstr>2960a - Vedlešjí náklady</vt:lpstr>
      <vt:lpstr>2960b - Ostatní náklady</vt:lpstr>
      <vt:lpstr>'2960a - Vedlešjí náklady'!Názvy_tisku</vt:lpstr>
      <vt:lpstr>'2960b - Ostatní náklady'!Názvy_tisku</vt:lpstr>
      <vt:lpstr>'Rekapitulace stavby'!Názvy_tisku</vt:lpstr>
      <vt:lpstr>'ST2960 - Lužnice, ř. km 9...'!Názvy_tisku</vt:lpstr>
      <vt:lpstr>'2960a - Vedlešjí náklady'!Oblast_tisku</vt:lpstr>
      <vt:lpstr>'2960b - Ostatní náklady'!Oblast_tisku</vt:lpstr>
      <vt:lpstr>'Rekapitulace stavby'!Oblast_tisku</vt:lpstr>
      <vt:lpstr>'ST2960 - Lužnice, ř. km 9...'!Oblast_tisku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Vondrášková Eva</cp:lastModifiedBy>
  <dcterms:created xsi:type="dcterms:W3CDTF">2018-08-27T10:56:29Z</dcterms:created>
  <dcterms:modified xsi:type="dcterms:W3CDTF">2018-08-27T10:58:23Z</dcterms:modified>
</cp:coreProperties>
</file>